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705" activeTab="0"/>
  </bookViews>
  <sheets>
    <sheet name="男A" sheetId="1" r:id="rId1"/>
    <sheet name="男B" sheetId="2" r:id="rId2"/>
    <sheet name="男C" sheetId="3" r:id="rId3"/>
    <sheet name="女A" sheetId="4" r:id="rId4"/>
    <sheet name="女B" sheetId="5" r:id="rId5"/>
    <sheet name="女C" sheetId="6" r:id="rId6"/>
  </sheets>
  <definedNames>
    <definedName name="_xlnm.Print_Area" localSheetId="0">'男A'!$A$1:$T$63</definedName>
    <definedName name="_xlnm.Print_Area" localSheetId="1">'男B'!$A$1:$T$3</definedName>
    <definedName name="_xlnm.Print_Titles" localSheetId="0">'男A'!$1:$3</definedName>
  </definedNames>
  <calcPr fullCalcOnLoad="1"/>
</workbook>
</file>

<file path=xl/comments1.xml><?xml version="1.0" encoding="utf-8"?>
<comments xmlns="http://schemas.openxmlformats.org/spreadsheetml/2006/main">
  <authors>
    <author>vanessa</author>
    <author>Zhangbinwen</author>
  </authors>
  <commentList>
    <comment ref="B43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5月B升A组</t>
        </r>
      </text>
    </comment>
    <comment ref="B3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</t>
        </r>
      </text>
    </comment>
    <comment ref="B33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5月B升A组</t>
        </r>
      </text>
    </comment>
    <comment ref="B32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</t>
        </r>
      </text>
    </comment>
    <comment ref="B2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</t>
        </r>
      </text>
    </comment>
    <comment ref="B25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新选手</t>
        </r>
      </text>
    </comment>
    <comment ref="B1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5月B升A组</t>
        </r>
      </text>
    </comment>
    <comment ref="F16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宋体"/>
            <family val="0"/>
          </rPr>
          <t>月份升</t>
        </r>
        <r>
          <rPr>
            <sz val="9"/>
            <rFont val="Tahoma"/>
            <family val="2"/>
          </rPr>
          <t>A</t>
        </r>
        <r>
          <rPr>
            <sz val="9"/>
            <rFont val="宋体"/>
            <family val="0"/>
          </rPr>
          <t xml:space="preserve">组
</t>
        </r>
      </text>
    </comment>
    <comment ref="Q15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亚洲队际赛第七</t>
        </r>
      </text>
    </comment>
    <comment ref="Q14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亚洲队际赛第七
</t>
        </r>
      </text>
    </comment>
    <comment ref="F14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3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A</t>
        </r>
        <r>
          <rPr>
            <sz val="9"/>
            <rFont val="宋体"/>
            <family val="0"/>
          </rPr>
          <t>组</t>
        </r>
      </text>
    </comment>
  </commentList>
</comments>
</file>

<file path=xl/comments2.xml><?xml version="1.0" encoding="utf-8"?>
<comments xmlns="http://schemas.openxmlformats.org/spreadsheetml/2006/main">
  <authors>
    <author>vanessa</author>
    <author>Zhangbinwen</author>
  </authors>
  <commentList>
    <comment ref="B3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6月C组升B组</t>
        </r>
      </text>
    </comment>
    <comment ref="B2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6月C组升B组</t>
        </r>
      </text>
    </comment>
    <comment ref="B21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7月升组</t>
        </r>
      </text>
    </comment>
    <comment ref="F17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C13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5月C升组B</t>
        </r>
      </text>
    </comment>
    <comment ref="B12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C11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5月C升组B</t>
        </r>
      </text>
    </comment>
    <comment ref="Q9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亚洲队际赛第七
</t>
        </r>
      </text>
    </comment>
    <comment ref="Q7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亚洲队际赛第七
</t>
        </r>
      </text>
    </comment>
  </commentList>
</comments>
</file>

<file path=xl/comments3.xml><?xml version="1.0" encoding="utf-8"?>
<comments xmlns="http://schemas.openxmlformats.org/spreadsheetml/2006/main">
  <authors>
    <author>Zhangbinwen</author>
  </authors>
  <commentList>
    <comment ref="F40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08</t>
        </r>
        <r>
          <rPr>
            <sz val="9"/>
            <rFont val="宋体"/>
            <family val="0"/>
          </rPr>
          <t>年升组</t>
        </r>
      </text>
    </comment>
    <comment ref="B35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新选手</t>
        </r>
      </text>
    </comment>
    <comment ref="B28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新选手</t>
        </r>
      </text>
    </comment>
    <comment ref="F24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08</t>
        </r>
        <r>
          <rPr>
            <sz val="9"/>
            <rFont val="宋体"/>
            <family val="0"/>
          </rPr>
          <t>年升组</t>
        </r>
      </text>
    </comment>
    <comment ref="B21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F20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15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14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11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F7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</commentList>
</comments>
</file>

<file path=xl/comments5.xml><?xml version="1.0" encoding="utf-8"?>
<comments xmlns="http://schemas.openxmlformats.org/spreadsheetml/2006/main">
  <authors>
    <author>vanessa</author>
    <author>Zhangbinwen</author>
  </authors>
  <commentList>
    <comment ref="B22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21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2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2008年5月新 </t>
        </r>
      </text>
    </comment>
    <comment ref="B17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16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1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8月C组升B组</t>
        </r>
      </text>
    </comment>
    <comment ref="B11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梁隽琳改名</t>
        </r>
      </text>
    </comment>
    <comment ref="M9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升A组成绩</t>
        </r>
      </text>
    </comment>
    <comment ref="B7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5月C升B组</t>
        </r>
      </text>
    </comment>
    <comment ref="B8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5月C升B组</t>
        </r>
      </text>
    </comment>
    <comment ref="B6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K5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升A组成绩</t>
        </r>
      </text>
    </comment>
    <comment ref="E5" authorId="1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A</t>
        </r>
        <r>
          <rPr>
            <sz val="9"/>
            <rFont val="宋体"/>
            <family val="0"/>
          </rPr>
          <t>组+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组成绩</t>
        </r>
      </text>
    </comment>
    <comment ref="N10" authorId="0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B组升A组成绩</t>
        </r>
      </text>
    </comment>
  </commentList>
</comments>
</file>

<file path=xl/comments6.xml><?xml version="1.0" encoding="utf-8"?>
<comments xmlns="http://schemas.openxmlformats.org/spreadsheetml/2006/main">
  <authors>
    <author>Zhangbinwen</author>
    <author>vanessa</author>
  </authors>
  <commentList>
    <comment ref="B13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F12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C12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组升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K11" authorId="1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升B组成绩
</t>
        </r>
      </text>
    </comment>
    <comment ref="B9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宋体"/>
            <family val="0"/>
          </rPr>
          <t>月升组</t>
        </r>
      </text>
    </comment>
    <comment ref="F8" authorId="0">
      <text>
        <r>
          <rPr>
            <b/>
            <sz val="9"/>
            <rFont val="Tahoma"/>
            <family val="2"/>
          </rPr>
          <t>Zhangbinwen:</t>
        </r>
        <r>
          <rPr>
            <sz val="9"/>
            <rFont val="Tahoma"/>
            <family val="2"/>
          </rPr>
          <t xml:space="preserve">
D</t>
        </r>
        <r>
          <rPr>
            <sz val="9"/>
            <rFont val="宋体"/>
            <family val="0"/>
          </rPr>
          <t>升</t>
        </r>
        <r>
          <rPr>
            <sz val="9"/>
            <rFont val="Tahoma"/>
            <family val="2"/>
          </rPr>
          <t>C</t>
        </r>
        <r>
          <rPr>
            <sz val="9"/>
            <rFont val="宋体"/>
            <family val="0"/>
          </rPr>
          <t>组</t>
        </r>
      </text>
    </comment>
    <comment ref="M4" authorId="1">
      <text>
        <r>
          <rPr>
            <b/>
            <sz val="9"/>
            <rFont val="宋体"/>
            <family val="0"/>
          </rPr>
          <t>vanessa:</t>
        </r>
        <r>
          <rPr>
            <sz val="9"/>
            <rFont val="宋体"/>
            <family val="0"/>
          </rPr>
          <t xml:space="preserve">
升B组成绩</t>
        </r>
      </text>
    </comment>
  </commentList>
</comments>
</file>

<file path=xl/sharedStrings.xml><?xml version="1.0" encoding="utf-8"?>
<sst xmlns="http://schemas.openxmlformats.org/spreadsheetml/2006/main" count="638" uniqueCount="453">
  <si>
    <t>男A(1990年-1993年)</t>
  </si>
  <si>
    <t>排名</t>
  </si>
  <si>
    <r>
      <t>姓</t>
    </r>
    <r>
      <rPr>
        <b/>
        <sz val="10"/>
        <rFont val="Times New Roman"/>
        <family val="1"/>
      </rPr>
      <t xml:space="preserve">    </t>
    </r>
    <r>
      <rPr>
        <b/>
        <sz val="10"/>
        <color indexed="8"/>
        <rFont val="宋体"/>
        <family val="0"/>
      </rPr>
      <t>名</t>
    </r>
  </si>
  <si>
    <t>出生日期</t>
  </si>
  <si>
    <t>所属单位</t>
  </si>
  <si>
    <t>2007年  总积分</t>
  </si>
  <si>
    <t xml:space="preserve">2008年  初始分 </t>
  </si>
  <si>
    <t>奖励分</t>
  </si>
  <si>
    <t>2008年  积分</t>
  </si>
  <si>
    <t>总积分  排名</t>
  </si>
  <si>
    <t>胜率排名</t>
  </si>
  <si>
    <t>南山青少年高尔夫球队</t>
  </si>
  <si>
    <t>91.11.15</t>
  </si>
  <si>
    <t>珠海金湾高尔夫俱乐部青少年队</t>
  </si>
  <si>
    <t>广州市高协</t>
  </si>
  <si>
    <t>刘思圣</t>
  </si>
  <si>
    <t>深圳</t>
  </si>
  <si>
    <t>关浩锟</t>
  </si>
  <si>
    <t>上海</t>
  </si>
  <si>
    <t>王旭彬</t>
  </si>
  <si>
    <t>高恩玮</t>
  </si>
  <si>
    <t>91.8.31</t>
  </si>
  <si>
    <t>珠海绿鹰青少年队</t>
  </si>
  <si>
    <t>广东</t>
  </si>
  <si>
    <t>北京</t>
  </si>
  <si>
    <t>注：周国武和贺大伟1月参加亚洲队际赛得第七名，分获奖励积分50分。</t>
  </si>
  <si>
    <t>2008 中国青少年高尔夫公开赛</t>
  </si>
  <si>
    <t>2008 汇丰全国青少年
冠军赛分站赛</t>
  </si>
  <si>
    <t>2008 青少年精英挑战赛</t>
  </si>
  <si>
    <t>2008 汇丰全国青少年
冠军赛总决赛赛</t>
  </si>
  <si>
    <t>2008 全国青少年锦标赛</t>
  </si>
  <si>
    <t>2008年中国青少年高尔夫公开赛</t>
  </si>
  <si>
    <t>2008年青少年精英挑战赛</t>
  </si>
  <si>
    <t>2008年全国青少年锦标赛</t>
  </si>
  <si>
    <t>大连阿都阿绿夹克球队</t>
  </si>
  <si>
    <t>欧致均</t>
  </si>
  <si>
    <t>91.12.5</t>
  </si>
  <si>
    <t>中信常平高尔夫球会</t>
  </si>
  <si>
    <t>洪  巍</t>
  </si>
  <si>
    <t>91.2.20</t>
  </si>
  <si>
    <t>吴豪川</t>
  </si>
  <si>
    <t>92.7.15</t>
  </si>
  <si>
    <t>周国武</t>
  </si>
  <si>
    <t>90.8.24</t>
  </si>
  <si>
    <t>广东中山温泉高尔夫球会</t>
  </si>
  <si>
    <t>侯天祺</t>
  </si>
  <si>
    <t>91.11.13</t>
  </si>
  <si>
    <t>王冠杰</t>
  </si>
  <si>
    <t>92.4.14</t>
  </si>
  <si>
    <t>深圳九龙山</t>
  </si>
  <si>
    <t>贺大伟</t>
  </si>
  <si>
    <t>93.2.20</t>
  </si>
  <si>
    <t>刘逸凡</t>
  </si>
  <si>
    <t>92.9.14</t>
  </si>
  <si>
    <t xml:space="preserve"> 陈子豪</t>
  </si>
  <si>
    <t>93.3.26</t>
  </si>
  <si>
    <t>王子豪</t>
  </si>
  <si>
    <t>92.10.28</t>
  </si>
  <si>
    <t>黄永乐</t>
  </si>
  <si>
    <t>93.1.29</t>
  </si>
  <si>
    <t>中山温泉高尔夫球会</t>
  </si>
  <si>
    <t>巫光浩然</t>
  </si>
  <si>
    <t>92.12.2</t>
  </si>
  <si>
    <t>孙  笠</t>
  </si>
  <si>
    <t>91.10.13</t>
  </si>
  <si>
    <t>92.6.10</t>
  </si>
  <si>
    <t>贯智博</t>
  </si>
  <si>
    <t>90.12.23</t>
  </si>
  <si>
    <t>穆瑶森</t>
  </si>
  <si>
    <t>92.8.13</t>
  </si>
  <si>
    <t>刘寅驰</t>
  </si>
  <si>
    <t>90.12.14</t>
  </si>
  <si>
    <t>90.11.25</t>
  </si>
  <si>
    <t>叶剑锋</t>
  </si>
  <si>
    <t>91.10.18</t>
  </si>
  <si>
    <t>方又圆</t>
  </si>
  <si>
    <t>91.10.11</t>
  </si>
  <si>
    <t>张  帅</t>
  </si>
  <si>
    <t>90.10.20</t>
  </si>
  <si>
    <t>许世洲</t>
  </si>
  <si>
    <t>91.6.11</t>
  </si>
  <si>
    <t>金剑威</t>
  </si>
  <si>
    <t>92.3.18</t>
  </si>
  <si>
    <t>91.3.20</t>
  </si>
  <si>
    <t>尹  祺</t>
  </si>
  <si>
    <t>92.1.11</t>
  </si>
  <si>
    <t>91.5.10</t>
  </si>
  <si>
    <t>三川静泽</t>
  </si>
  <si>
    <t>92.5.23</t>
  </si>
  <si>
    <t>朱维宇</t>
  </si>
  <si>
    <t>魏富健</t>
  </si>
  <si>
    <t>90.9.2</t>
  </si>
  <si>
    <t>黄光典</t>
  </si>
  <si>
    <t>91.6.25</t>
  </si>
  <si>
    <t>成都</t>
  </si>
  <si>
    <t>李佳威</t>
  </si>
  <si>
    <t>92.11.14</t>
  </si>
  <si>
    <t>速国军</t>
  </si>
  <si>
    <t>92.1.27</t>
  </si>
  <si>
    <t>赖  玎</t>
  </si>
  <si>
    <t>91.5.6</t>
  </si>
  <si>
    <t>王应兴</t>
  </si>
  <si>
    <t>92.5.2</t>
  </si>
  <si>
    <t>王  亿</t>
  </si>
  <si>
    <t>庄恒天</t>
  </si>
  <si>
    <t>93.1.25</t>
  </si>
  <si>
    <t>支  上</t>
  </si>
  <si>
    <t>90.9.25</t>
  </si>
  <si>
    <t>深圳航港高尔夫球会</t>
  </si>
  <si>
    <t>武  帅</t>
  </si>
  <si>
    <t>北京天一高尔夫球少年队</t>
  </si>
  <si>
    <t>曹  一</t>
  </si>
  <si>
    <t>90.9.10</t>
  </si>
  <si>
    <t>董乃铭</t>
  </si>
  <si>
    <t>90.11.3</t>
  </si>
  <si>
    <t>高天辰</t>
  </si>
  <si>
    <t>93.1.1</t>
  </si>
  <si>
    <t>男B(1993年-1995年)</t>
  </si>
  <si>
    <t>姓    名</t>
  </si>
  <si>
    <t>2008年积分</t>
  </si>
  <si>
    <t>总积分排名</t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</si>
  <si>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政</t>
    </r>
  </si>
  <si>
    <t>93.8.3</t>
  </si>
  <si>
    <t>深圳精英青少年高尔夫球队</t>
  </si>
  <si>
    <t>刘宇翔</t>
  </si>
  <si>
    <t>94.1.17</t>
  </si>
  <si>
    <t>黄山青少年高尔夫培训中心</t>
  </si>
  <si>
    <t>吕浩源</t>
  </si>
  <si>
    <t>93.9.28</t>
  </si>
  <si>
    <t>罗文浩</t>
  </si>
  <si>
    <t>94.3.19</t>
  </si>
  <si>
    <t>邵永亮</t>
  </si>
  <si>
    <t>简传林</t>
  </si>
  <si>
    <t>94.5.25</t>
  </si>
  <si>
    <t>欧阳正</t>
  </si>
  <si>
    <t>94.9.18</t>
  </si>
  <si>
    <t>李鑫阳</t>
  </si>
  <si>
    <t>94.8.30</t>
  </si>
  <si>
    <r>
      <t>闫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鹏</t>
    </r>
  </si>
  <si>
    <t>93.11.3</t>
  </si>
  <si>
    <t>北京华堂高尔夫球会</t>
  </si>
  <si>
    <t>王亦凡</t>
  </si>
  <si>
    <t>94.4.27</t>
  </si>
  <si>
    <t>王石木</t>
  </si>
  <si>
    <t>赵沛澐</t>
  </si>
  <si>
    <t>94.4.29</t>
  </si>
  <si>
    <t>王宇聪</t>
  </si>
  <si>
    <t>93.3.29</t>
  </si>
  <si>
    <t xml:space="preserve">天一高尔夫 </t>
  </si>
  <si>
    <t>高健原</t>
  </si>
  <si>
    <t>94.2.15</t>
  </si>
  <si>
    <t>谢泽析</t>
  </si>
  <si>
    <t>刘博源</t>
  </si>
  <si>
    <t>94.10.24</t>
  </si>
  <si>
    <t>徐梁朔</t>
  </si>
  <si>
    <t>94.2.10</t>
  </si>
  <si>
    <t>郑州</t>
  </si>
  <si>
    <t>杨依凡</t>
  </si>
  <si>
    <t>94.10.22</t>
  </si>
  <si>
    <r>
      <t>彭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南</t>
    </r>
  </si>
  <si>
    <t>94.4.18</t>
  </si>
  <si>
    <t>王曦晨</t>
  </si>
  <si>
    <t>93.8.23</t>
  </si>
  <si>
    <t>何彥霖</t>
  </si>
  <si>
    <t>黄耀翔</t>
  </si>
  <si>
    <t>蔡冠荣</t>
  </si>
  <si>
    <t>94.9.1</t>
  </si>
  <si>
    <t>孙艺成</t>
  </si>
  <si>
    <t>94.2.27</t>
  </si>
  <si>
    <t>武汉</t>
  </si>
  <si>
    <t>杨泰之</t>
  </si>
  <si>
    <t>94.3.7</t>
  </si>
  <si>
    <t>北京东方天星高尔夫</t>
  </si>
  <si>
    <t>注：罗文浩和邵永亮 1月参加亚洲队际赛得第七名，分获奖励积分50分。</t>
  </si>
  <si>
    <t>93.5.10</t>
  </si>
  <si>
    <t>宋雨哲</t>
  </si>
  <si>
    <t>93.8.9</t>
  </si>
  <si>
    <r>
      <t xml:space="preserve">2008 汇丰全国青少年高尔夫积分排行榜
                   </t>
    </r>
    <r>
      <rPr>
        <b/>
        <sz val="12"/>
        <color indexed="8"/>
        <rFont val="黑体"/>
        <family val="0"/>
      </rPr>
      <t xml:space="preserve"> </t>
    </r>
    <r>
      <rPr>
        <sz val="12"/>
        <color indexed="8"/>
        <rFont val="黑体"/>
        <family val="0"/>
      </rPr>
      <t xml:space="preserve">--中国高尔夫球协会发布会的唯一的官方青少年高尔夫排行榜  </t>
    </r>
  </si>
  <si>
    <t>男C(1995年-1997年)</t>
  </si>
  <si>
    <t>刘思言</t>
  </si>
  <si>
    <t>95.5.3</t>
  </si>
  <si>
    <t>北京朝阳（广济堂）高尔夫俱乐部</t>
  </si>
  <si>
    <t>任祥铭</t>
  </si>
  <si>
    <t>95.5.24</t>
  </si>
  <si>
    <t>95.8.3</t>
  </si>
  <si>
    <t>窦泽成</t>
  </si>
  <si>
    <t>97.1.22</t>
  </si>
  <si>
    <t>吴碧源</t>
  </si>
  <si>
    <t>97.2.17</t>
  </si>
  <si>
    <t>天津</t>
  </si>
  <si>
    <t>陈子豪</t>
  </si>
  <si>
    <t>96.9.16</t>
  </si>
  <si>
    <t>杨孟陶</t>
  </si>
  <si>
    <t>95.9.9</t>
  </si>
  <si>
    <t>王一辰</t>
  </si>
  <si>
    <t>96.12.20</t>
  </si>
  <si>
    <t>胡舒同</t>
  </si>
  <si>
    <t>95.4.11</t>
  </si>
  <si>
    <t>胡光耀</t>
  </si>
  <si>
    <t>97.1.15</t>
  </si>
  <si>
    <r>
      <t>张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桓</t>
    </r>
  </si>
  <si>
    <t>96.11.23</t>
  </si>
  <si>
    <t>深圳青少年高尔夫球队</t>
  </si>
  <si>
    <r>
      <t>邱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栋</t>
    </r>
  </si>
  <si>
    <t>96.8.22</t>
  </si>
  <si>
    <t>陈泽山川</t>
  </si>
  <si>
    <t>96.6.28</t>
  </si>
  <si>
    <t>赵梓潼</t>
  </si>
  <si>
    <t>96.2.19</t>
  </si>
  <si>
    <t>王首谦</t>
  </si>
  <si>
    <t>97.2.4</t>
  </si>
  <si>
    <t>北京清河乡村体育俱乐部</t>
  </si>
  <si>
    <r>
      <t>王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震</t>
    </r>
  </si>
  <si>
    <t>95.6.7</t>
  </si>
  <si>
    <t>周赐麟</t>
  </si>
  <si>
    <t>96.12.8</t>
  </si>
  <si>
    <t>杭州</t>
  </si>
  <si>
    <t>王瑞林</t>
  </si>
  <si>
    <t>97.1.28</t>
  </si>
  <si>
    <t>孟一然</t>
  </si>
  <si>
    <r>
      <t>9</t>
    </r>
    <r>
      <rPr>
        <sz val="10"/>
        <color indexed="8"/>
        <rFont val="宋体"/>
        <family val="0"/>
      </rPr>
      <t>6.1.17</t>
    </r>
  </si>
  <si>
    <t>何兆麟</t>
  </si>
  <si>
    <t>96.9.6</t>
  </si>
  <si>
    <r>
      <t>张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进</t>
    </r>
  </si>
  <si>
    <t>95.10.5</t>
  </si>
  <si>
    <t>北京清河湾乡村俱乐部</t>
  </si>
  <si>
    <t>岑天一</t>
  </si>
  <si>
    <r>
      <t>9</t>
    </r>
    <r>
      <rPr>
        <sz val="10"/>
        <color indexed="8"/>
        <rFont val="宋体"/>
        <family val="0"/>
      </rPr>
      <t>7.3.13</t>
    </r>
  </si>
  <si>
    <t>温永彬</t>
  </si>
  <si>
    <t>97.2.3</t>
  </si>
  <si>
    <t>珠海</t>
  </si>
  <si>
    <t>崔斯亮</t>
  </si>
  <si>
    <t>96.2.13</t>
  </si>
  <si>
    <t>朱安迪</t>
  </si>
  <si>
    <t>96.8.27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</si>
  <si>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昂</t>
    </r>
  </si>
  <si>
    <t>96.8.1</t>
  </si>
  <si>
    <t>湖南长沙</t>
  </si>
  <si>
    <t>唐敏超</t>
  </si>
  <si>
    <t>95.8.18</t>
  </si>
  <si>
    <t>蔡宇濠</t>
  </si>
  <si>
    <t>95.10.27</t>
  </si>
  <si>
    <t>95.7.11</t>
  </si>
  <si>
    <t>广东顺德</t>
  </si>
  <si>
    <t>赖一诺</t>
  </si>
  <si>
    <t>95.10.19</t>
  </si>
  <si>
    <t>北京天一高尔夫少年队</t>
  </si>
  <si>
    <t>杨沅漳</t>
  </si>
  <si>
    <t>95.12.9</t>
  </si>
  <si>
    <r>
      <t>颜宜扉</t>
    </r>
    <r>
      <rPr>
        <sz val="10"/>
        <rFont val="Times New Roman"/>
        <family val="1"/>
      </rPr>
      <t xml:space="preserve"> </t>
    </r>
  </si>
  <si>
    <t>95.6.17</t>
  </si>
  <si>
    <t>杨洪亮</t>
  </si>
  <si>
    <t>谭培毅</t>
  </si>
  <si>
    <t>95.6.11</t>
  </si>
  <si>
    <t>2008 汇丰全国青少年
冠军赛温州站</t>
  </si>
  <si>
    <t>女A(1990年-1993年)</t>
  </si>
  <si>
    <t>张  健</t>
  </si>
  <si>
    <t>张玉阳</t>
  </si>
  <si>
    <t>91.7.23</t>
  </si>
  <si>
    <t>黄芷莹</t>
  </si>
  <si>
    <t>94.7.30</t>
  </si>
  <si>
    <t>陈翠霞</t>
  </si>
  <si>
    <t>92.1.26</t>
  </si>
  <si>
    <t>顾盼盼</t>
  </si>
  <si>
    <t>90.11.17</t>
  </si>
  <si>
    <t>李楚昕</t>
  </si>
  <si>
    <t>92.10.14</t>
  </si>
  <si>
    <t>郑雅倩</t>
  </si>
  <si>
    <t>女B(1993年-1995年)</t>
  </si>
  <si>
    <t>罗敏嘉</t>
  </si>
  <si>
    <t>94.11.26</t>
  </si>
  <si>
    <t>93.8.22</t>
  </si>
  <si>
    <r>
      <t>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欣</t>
    </r>
  </si>
  <si>
    <t>94.9.25</t>
  </si>
  <si>
    <t>梁宛婧</t>
  </si>
  <si>
    <t>93.4.17</t>
  </si>
  <si>
    <t>罗  莹</t>
  </si>
  <si>
    <t>93.9.12</t>
  </si>
  <si>
    <r>
      <t>肖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薏</t>
    </r>
  </si>
  <si>
    <t>93.9.22</t>
  </si>
  <si>
    <t>陈诗雯</t>
  </si>
  <si>
    <r>
      <t>94</t>
    </r>
    <r>
      <rPr>
        <sz val="10"/>
        <color indexed="8"/>
        <rFont val="宋体"/>
        <family val="0"/>
      </rPr>
      <t>.8.1</t>
    </r>
  </si>
  <si>
    <t>运盈舟</t>
  </si>
  <si>
    <t>94.2.3</t>
  </si>
  <si>
    <t>中国运动员教育基金会</t>
  </si>
  <si>
    <r>
      <t>潘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彤</t>
    </r>
  </si>
  <si>
    <t>93.12.6</t>
  </si>
  <si>
    <t>孙思文</t>
  </si>
  <si>
    <r>
      <t>9</t>
    </r>
    <r>
      <rPr>
        <sz val="10"/>
        <color indexed="8"/>
        <rFont val="宋体"/>
        <family val="0"/>
      </rPr>
      <t>4.4.4</t>
    </r>
  </si>
  <si>
    <t>女C(1995年-1997年)</t>
  </si>
  <si>
    <t>范诗洋</t>
  </si>
  <si>
    <t>97.2.14</t>
  </si>
  <si>
    <t>徐倩怡</t>
  </si>
  <si>
    <t>95.4.21</t>
  </si>
  <si>
    <t>林希妤</t>
  </si>
  <si>
    <t>96.2.25</t>
  </si>
  <si>
    <t>叶子琪</t>
  </si>
  <si>
    <t>96.5.2</t>
  </si>
  <si>
    <t>阎  菁</t>
  </si>
  <si>
    <t>96.3.28</t>
  </si>
  <si>
    <t>刘  钰</t>
  </si>
  <si>
    <t>95.11.15</t>
  </si>
  <si>
    <t>杨嘉欣</t>
  </si>
  <si>
    <t>朱晓宇</t>
  </si>
  <si>
    <t>95.8.19</t>
  </si>
  <si>
    <t>上海颖奕安亭高尔夫俱乐部</t>
  </si>
  <si>
    <t>肖佳艺</t>
  </si>
  <si>
    <t>95.5.17</t>
  </si>
  <si>
    <t>佛山</t>
  </si>
  <si>
    <t>王天怡</t>
  </si>
  <si>
    <t>95.11.8</t>
  </si>
  <si>
    <t>赵启昊</t>
  </si>
  <si>
    <t>96.11.4</t>
  </si>
  <si>
    <t>葛子瑜</t>
  </si>
  <si>
    <t>95.5.16</t>
  </si>
  <si>
    <t>杭州西湖高尔夫俱乐部</t>
  </si>
  <si>
    <t>洪毓婷</t>
  </si>
  <si>
    <t>96.11.26</t>
  </si>
  <si>
    <t>珠海绿鹰高尔夫球队</t>
  </si>
  <si>
    <t>鲁婉遥</t>
  </si>
  <si>
    <t>96.7.19</t>
  </si>
  <si>
    <t>张依铭</t>
  </si>
  <si>
    <t>96.4.13</t>
  </si>
  <si>
    <t>史若辰</t>
  </si>
  <si>
    <t>95.9.15</t>
  </si>
  <si>
    <t>林喜姃</t>
  </si>
  <si>
    <t>96.2.28</t>
  </si>
  <si>
    <t>路心仪</t>
  </si>
  <si>
    <t>于馨岩</t>
  </si>
  <si>
    <t>95.8.27</t>
  </si>
  <si>
    <t>北京京生球队</t>
  </si>
  <si>
    <t>郁心韵</t>
  </si>
  <si>
    <t>96.9.12</t>
  </si>
  <si>
    <t>张沁颐</t>
  </si>
  <si>
    <t>96.8.15</t>
  </si>
  <si>
    <t>姚宛君</t>
  </si>
  <si>
    <t>95.12.28</t>
  </si>
  <si>
    <t>陈芊悦</t>
  </si>
  <si>
    <t>96.3.2</t>
  </si>
  <si>
    <t>刘天易</t>
  </si>
  <si>
    <t>王声亮</t>
  </si>
  <si>
    <t>张仕伯</t>
  </si>
  <si>
    <t>殷子珺</t>
  </si>
  <si>
    <t>2008 汇丰全国青少年
冠军赛太仓站</t>
  </si>
  <si>
    <t>2008 汇丰全国青少年
冠军赛北京站</t>
  </si>
  <si>
    <t>陈伟豪</t>
  </si>
  <si>
    <t>王佳未</t>
  </si>
  <si>
    <t>2008 汇丰全国青少年
冠军赛北京站</t>
  </si>
  <si>
    <t>杨程帆</t>
  </si>
  <si>
    <t>华成思</t>
  </si>
  <si>
    <t>曲鸿鑫</t>
  </si>
  <si>
    <t>李安腾</t>
  </si>
  <si>
    <t>李雨宣</t>
  </si>
  <si>
    <t>白羽君</t>
  </si>
  <si>
    <r>
      <t>97</t>
    </r>
    <r>
      <rPr>
        <sz val="10"/>
        <color indexed="8"/>
        <rFont val="宋体"/>
        <family val="0"/>
      </rPr>
      <t>.3.6</t>
    </r>
  </si>
  <si>
    <t>2008 汇丰全国青少年
冠军赛广州站</t>
  </si>
  <si>
    <t>2008 汇丰全国青少年
冠军赛广州站</t>
  </si>
  <si>
    <t>严斯皇</t>
  </si>
  <si>
    <t>佐藤彻一</t>
  </si>
  <si>
    <t>冯爽峰</t>
  </si>
  <si>
    <t>2008 汇丰全国青少年
冠军赛昆明站</t>
  </si>
  <si>
    <t>刘Kang</t>
  </si>
  <si>
    <t>李易聪</t>
  </si>
  <si>
    <t>王金珩</t>
  </si>
  <si>
    <t>张梦霞</t>
  </si>
  <si>
    <t>昆明</t>
  </si>
  <si>
    <t>93.10.27</t>
  </si>
  <si>
    <t>94.11.28</t>
  </si>
  <si>
    <t>93.12.28</t>
  </si>
  <si>
    <t>赵狄森</t>
  </si>
  <si>
    <t>深圳</t>
  </si>
  <si>
    <t>95.2.3</t>
  </si>
  <si>
    <t>重庆国际高尔夫俱乐部</t>
  </si>
  <si>
    <t>珠海</t>
  </si>
  <si>
    <t>94.12.22</t>
  </si>
  <si>
    <t>91.2.21</t>
  </si>
  <si>
    <t>王  童</t>
  </si>
  <si>
    <t>93.2.27</t>
  </si>
  <si>
    <t>黄山青少年高尔夫培训中心</t>
  </si>
  <si>
    <t>李昊桐</t>
  </si>
  <si>
    <t>96.5.28</t>
  </si>
  <si>
    <t>96.9.7</t>
  </si>
  <si>
    <t>昆明</t>
  </si>
  <si>
    <t>96.1.1</t>
  </si>
  <si>
    <t>四川</t>
  </si>
  <si>
    <t>97.2.15</t>
  </si>
  <si>
    <t>95.9.13</t>
  </si>
  <si>
    <t xml:space="preserve">94.9.5 </t>
  </si>
  <si>
    <t>熊  江</t>
  </si>
  <si>
    <t>珠海绿鹰高尔夫青少年队</t>
  </si>
  <si>
    <t>95.10.20</t>
  </si>
  <si>
    <t>李睿弘</t>
  </si>
  <si>
    <t>浙江杭州</t>
  </si>
  <si>
    <t>95.9.22</t>
  </si>
  <si>
    <t>王田豪</t>
  </si>
  <si>
    <t>南山高尔夫球队</t>
  </si>
  <si>
    <t>96.2.14</t>
  </si>
  <si>
    <t>北京</t>
  </si>
  <si>
    <t>97.2.14</t>
  </si>
  <si>
    <t>广州市高协</t>
  </si>
  <si>
    <t>97.3.6</t>
  </si>
  <si>
    <r>
      <t>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力</t>
    </r>
  </si>
  <si>
    <t>深圳</t>
  </si>
  <si>
    <t>95.11.28</t>
  </si>
  <si>
    <t>海口</t>
  </si>
  <si>
    <t>97.6.7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</si>
  <si>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源</t>
    </r>
  </si>
  <si>
    <t>97.6.13</t>
  </si>
  <si>
    <t>宋泰霖</t>
  </si>
  <si>
    <t>昆明春城球会</t>
  </si>
  <si>
    <t>92.11.17</t>
  </si>
  <si>
    <t>92.6.20</t>
  </si>
  <si>
    <t>李  雪</t>
  </si>
  <si>
    <t>武汉</t>
  </si>
  <si>
    <t>92.5.31</t>
  </si>
  <si>
    <t>周姿岑</t>
  </si>
  <si>
    <t>吕  政</t>
  </si>
  <si>
    <t>93.8.11</t>
  </si>
  <si>
    <t>中国运动员基金会</t>
  </si>
  <si>
    <t>93.12.11</t>
  </si>
  <si>
    <t>95.7.22</t>
  </si>
  <si>
    <t>95.4.10</t>
  </si>
  <si>
    <t>南山高尔夫运动学校</t>
  </si>
  <si>
    <t>96.1.20</t>
  </si>
  <si>
    <r>
      <t>任</t>
    </r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梦</t>
    </r>
  </si>
  <si>
    <t>上海</t>
  </si>
  <si>
    <t>97.4.21</t>
  </si>
  <si>
    <t>黄雯清</t>
  </si>
  <si>
    <t>95.11.17</t>
  </si>
  <si>
    <t>王紫依</t>
  </si>
  <si>
    <t>97.4.1</t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</si>
  <si>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牧</t>
    </r>
  </si>
  <si>
    <t>97.3.11</t>
  </si>
  <si>
    <t>黎懿萱</t>
  </si>
  <si>
    <t>97.3.15</t>
  </si>
  <si>
    <t>张维维</t>
  </si>
  <si>
    <t>吉  融</t>
  </si>
  <si>
    <t>97.3.14</t>
  </si>
  <si>
    <t>注：罗莹和徐倩怡7月参加‘依云'国际青少年大师杯赛得第17、28名，获奖励积分32分。</t>
  </si>
  <si>
    <t>注：刘宇祥和吕皓源7月参加‘依云'国际青少年大师杯赛得第11、15名，获奖励积分40分。</t>
  </si>
  <si>
    <t xml:space="preserve">赵雄一 </t>
  </si>
  <si>
    <t>王  维</t>
  </si>
  <si>
    <t>93.1.10</t>
  </si>
  <si>
    <t>江门五邑蒲葵</t>
  </si>
  <si>
    <t>胡  昊</t>
  </si>
  <si>
    <t>93.2.18</t>
  </si>
  <si>
    <t>广西　</t>
  </si>
  <si>
    <t>91.3.24</t>
  </si>
  <si>
    <t>王  梓</t>
  </si>
  <si>
    <t>92.9.7</t>
  </si>
  <si>
    <t>91.6.14</t>
  </si>
  <si>
    <t>马文俊</t>
  </si>
  <si>
    <t>昆明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</si>
</sst>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_ "/>
    <numFmt numFmtId="177" formatCode="0.0_);[Red]\(0.0\)"/>
    <numFmt numFmtId="178" formatCode="0.00_);[Red]\(0.00\)"/>
    <numFmt numFmtId="179" formatCode="0_);[Red]\(0\)"/>
    <numFmt numFmtId="180" formatCode="0.00_ "/>
  </numFmts>
  <fonts count="39">
    <font>
      <sz val="10"/>
      <name val="Arial"/>
      <family val="2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sz val="12"/>
      <name val="宋体"/>
      <family val="0"/>
    </font>
    <font>
      <sz val="10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0"/>
      <color indexed="8"/>
      <name val="仿宋_GB2312"/>
      <family val="3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8" fontId="1" fillId="0" borderId="13" xfId="0" applyNumberFormat="1" applyFont="1" applyFill="1" applyBorder="1" applyAlignment="1">
      <alignment horizont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3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/>
    </xf>
    <xf numFmtId="178" fontId="1" fillId="0" borderId="13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6" fillId="0" borderId="13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0" fillId="0" borderId="13" xfId="0" applyNumberFormat="1" applyFont="1" applyFill="1" applyBorder="1" applyAlignment="1">
      <alignment horizontal="center"/>
    </xf>
    <xf numFmtId="178" fontId="0" fillId="0" borderId="16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wrapText="1"/>
    </xf>
    <xf numFmtId="178" fontId="1" fillId="0" borderId="16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 wrapText="1"/>
    </xf>
    <xf numFmtId="178" fontId="1" fillId="0" borderId="15" xfId="0" applyNumberFormat="1" applyFont="1" applyFill="1" applyBorder="1" applyAlignment="1">
      <alignment horizontal="center"/>
    </xf>
    <xf numFmtId="178" fontId="36" fillId="0" borderId="15" xfId="0" applyNumberFormat="1" applyFill="1" applyBorder="1" applyAlignment="1">
      <alignment/>
    </xf>
    <xf numFmtId="178" fontId="6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/>
    </xf>
    <xf numFmtId="178" fontId="6" fillId="0" borderId="16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wrapText="1"/>
    </xf>
    <xf numFmtId="178" fontId="3" fillId="0" borderId="17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/>
    </xf>
    <xf numFmtId="178" fontId="6" fillId="0" borderId="13" xfId="0" applyNumberFormat="1" applyFont="1" applyFill="1" applyBorder="1" applyAlignment="1">
      <alignment horizontal="center"/>
    </xf>
    <xf numFmtId="178" fontId="6" fillId="0" borderId="16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/>
    </xf>
    <xf numFmtId="178" fontId="1" fillId="0" borderId="21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178" fontId="36" fillId="0" borderId="15" xfId="0" applyNumberFormat="1" applyFill="1" applyBorder="1" applyAlignment="1">
      <alignment/>
    </xf>
    <xf numFmtId="178" fontId="36" fillId="0" borderId="13" xfId="0" applyNumberFormat="1" applyFont="1" applyFill="1" applyBorder="1" applyAlignment="1">
      <alignment horizontal="center"/>
    </xf>
    <xf numFmtId="178" fontId="36" fillId="0" borderId="13" xfId="0" applyNumberFormat="1" applyFill="1" applyBorder="1" applyAlignment="1">
      <alignment horizontal="center"/>
    </xf>
    <xf numFmtId="178" fontId="1" fillId="0" borderId="16" xfId="0" applyNumberFormat="1" applyFont="1" applyFill="1" applyBorder="1" applyAlignment="1">
      <alignment horizontal="center"/>
    </xf>
    <xf numFmtId="178" fontId="36" fillId="0" borderId="21" xfId="0" applyNumberFormat="1" applyFill="1" applyBorder="1" applyAlignment="1">
      <alignment/>
    </xf>
    <xf numFmtId="178" fontId="6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/>
    </xf>
    <xf numFmtId="179" fontId="1" fillId="0" borderId="0" xfId="0" applyNumberFormat="1" applyFont="1" applyFill="1" applyAlignment="1">
      <alignment horizontal="center"/>
    </xf>
    <xf numFmtId="179" fontId="5" fillId="0" borderId="22" xfId="0" applyNumberFormat="1" applyFont="1" applyFill="1" applyBorder="1" applyAlignment="1">
      <alignment horizontal="center" vertical="center" wrapText="1"/>
    </xf>
    <xf numFmtId="179" fontId="6" fillId="0" borderId="23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9" fontId="3" fillId="0" borderId="22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8" fontId="36" fillId="0" borderId="21" xfId="0" applyNumberFormat="1" applyFill="1" applyBorder="1" applyAlignment="1">
      <alignment/>
    </xf>
    <xf numFmtId="178" fontId="36" fillId="0" borderId="16" xfId="0" applyNumberFormat="1" applyFill="1" applyBorder="1" applyAlignment="1">
      <alignment horizontal="center"/>
    </xf>
    <xf numFmtId="178" fontId="36" fillId="0" borderId="16" xfId="0" applyNumberForma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178" fontId="36" fillId="0" borderId="15" xfId="0" applyNumberForma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 vertical="center"/>
    </xf>
    <xf numFmtId="178" fontId="36" fillId="0" borderId="13" xfId="0" applyNumberForma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/>
    </xf>
    <xf numFmtId="178" fontId="36" fillId="0" borderId="13" xfId="0" applyNumberFormat="1" applyFill="1" applyBorder="1" applyAlignment="1">
      <alignment horizontal="center"/>
    </xf>
    <xf numFmtId="178" fontId="6" fillId="0" borderId="13" xfId="46" applyNumberFormat="1" applyFont="1" applyFill="1" applyBorder="1" applyAlignment="1">
      <alignment horizontal="center" vertical="center" wrapText="1"/>
      <protection/>
    </xf>
    <xf numFmtId="178" fontId="36" fillId="0" borderId="12" xfId="0" applyNumberFormat="1" applyFill="1" applyBorder="1" applyAlignment="1">
      <alignment/>
    </xf>
    <xf numFmtId="178" fontId="1" fillId="0" borderId="21" xfId="0" applyNumberFormat="1" applyFont="1" applyFill="1" applyBorder="1" applyAlignment="1">
      <alignment horizont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/>
    </xf>
    <xf numFmtId="178" fontId="6" fillId="0" borderId="25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/>
    </xf>
    <xf numFmtId="178" fontId="18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178" fontId="36" fillId="0" borderId="13" xfId="0" applyNumberFormat="1" applyFill="1" applyBorder="1" applyAlignment="1">
      <alignment/>
    </xf>
    <xf numFmtId="178" fontId="36" fillId="0" borderId="0" xfId="0" applyNumberForma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6" fillId="0" borderId="13" xfId="47" applyNumberFormat="1" applyFont="1" applyFill="1" applyBorder="1" applyAlignment="1">
      <alignment horizontal="center" vertical="center" wrapText="1"/>
      <protection/>
    </xf>
    <xf numFmtId="178" fontId="36" fillId="0" borderId="13" xfId="0" applyNumberFormat="1" applyFill="1" applyBorder="1" applyAlignment="1">
      <alignment/>
    </xf>
    <xf numFmtId="178" fontId="6" fillId="0" borderId="26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/>
    </xf>
    <xf numFmtId="178" fontId="1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179" fontId="1" fillId="0" borderId="10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left"/>
    </xf>
    <xf numFmtId="178" fontId="37" fillId="0" borderId="13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_Sheet1" xfId="46"/>
    <cellStyle name="常规_甲男C" xfId="47"/>
    <cellStyle name="好" xfId="48"/>
    <cellStyle name="汇总" xfId="49"/>
    <cellStyle name="计算" xfId="50"/>
    <cellStyle name="检查单元格" xfId="51"/>
    <cellStyle name="解释性文本" xfId="52"/>
    <cellStyle name="警告文本" xfId="53"/>
    <cellStyle name="链接单元格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28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1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438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1057275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1152525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609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1009650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2533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37">
      <selection activeCell="E36" sqref="E36"/>
    </sheetView>
  </sheetViews>
  <sheetFormatPr defaultColWidth="10.00390625" defaultRowHeight="12.75"/>
  <cols>
    <col min="1" max="1" width="4.00390625" style="96" customWidth="1"/>
    <col min="2" max="2" width="9.00390625" style="68" customWidth="1"/>
    <col min="3" max="3" width="8.8515625" style="68" customWidth="1"/>
    <col min="4" max="4" width="27.421875" style="68" customWidth="1"/>
    <col min="5" max="5" width="8.421875" style="70" customWidth="1"/>
    <col min="6" max="6" width="7.57421875" style="70" customWidth="1"/>
    <col min="7" max="7" width="9.00390625" style="68" customWidth="1"/>
    <col min="8" max="8" width="7.7109375" style="39" customWidth="1"/>
    <col min="9" max="10" width="8.8515625" style="68" customWidth="1"/>
    <col min="11" max="11" width="9.57421875" style="68" customWidth="1"/>
    <col min="12" max="12" width="9.140625" style="68" customWidth="1"/>
    <col min="13" max="13" width="9.28125" style="68" customWidth="1"/>
    <col min="14" max="14" width="10.00390625" style="141" customWidth="1"/>
    <col min="15" max="15" width="9.421875" style="70" customWidth="1"/>
    <col min="16" max="16" width="8.7109375" style="70" customWidth="1"/>
    <col min="17" max="17" width="7.7109375" style="70" bestFit="1" customWidth="1"/>
    <col min="18" max="18" width="7.8515625" style="70" customWidth="1"/>
    <col min="19" max="19" width="7.7109375" style="68" customWidth="1"/>
    <col min="20" max="20" width="5.8515625" style="68" customWidth="1"/>
    <col min="21" max="16384" width="10.00390625" style="68" customWidth="1"/>
  </cols>
  <sheetData>
    <row r="1" spans="5:20" ht="93.75" customHeight="1">
      <c r="E1" s="150" t="s">
        <v>177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4" ht="22.5" customHeight="1" thickBot="1">
      <c r="A2" s="151" t="s">
        <v>0</v>
      </c>
      <c r="B2" s="151"/>
      <c r="C2" s="151"/>
      <c r="D2" s="151"/>
    </row>
    <row r="3" spans="1:20" s="76" customFormat="1" ht="81" customHeight="1" thickBot="1">
      <c r="A3" s="100" t="s">
        <v>1</v>
      </c>
      <c r="B3" s="71" t="s">
        <v>2</v>
      </c>
      <c r="C3" s="71" t="s">
        <v>3</v>
      </c>
      <c r="D3" s="72" t="s">
        <v>4</v>
      </c>
      <c r="E3" s="73" t="s">
        <v>5</v>
      </c>
      <c r="F3" s="73" t="s">
        <v>6</v>
      </c>
      <c r="G3" s="73" t="s">
        <v>26</v>
      </c>
      <c r="H3" s="73" t="s">
        <v>28</v>
      </c>
      <c r="I3" s="73" t="s">
        <v>254</v>
      </c>
      <c r="J3" s="73" t="s">
        <v>343</v>
      </c>
      <c r="K3" s="73" t="s">
        <v>344</v>
      </c>
      <c r="L3" s="73" t="s">
        <v>355</v>
      </c>
      <c r="M3" s="73" t="s">
        <v>360</v>
      </c>
      <c r="N3" s="74" t="s">
        <v>30</v>
      </c>
      <c r="O3" s="74" t="s">
        <v>27</v>
      </c>
      <c r="P3" s="74" t="s">
        <v>29</v>
      </c>
      <c r="Q3" s="74" t="s">
        <v>7</v>
      </c>
      <c r="R3" s="73" t="s">
        <v>8</v>
      </c>
      <c r="S3" s="73" t="s">
        <v>9</v>
      </c>
      <c r="T3" s="75" t="s">
        <v>10</v>
      </c>
    </row>
    <row r="4" spans="1:20" ht="12">
      <c r="A4" s="160">
        <v>1</v>
      </c>
      <c r="B4" s="161" t="s">
        <v>35</v>
      </c>
      <c r="C4" s="161" t="s">
        <v>36</v>
      </c>
      <c r="D4" s="161" t="s">
        <v>37</v>
      </c>
      <c r="E4" s="60">
        <v>292</v>
      </c>
      <c r="F4" s="60">
        <f>E4*15%</f>
        <v>43.8</v>
      </c>
      <c r="G4" s="161">
        <v>120</v>
      </c>
      <c r="H4" s="161">
        <v>60</v>
      </c>
      <c r="I4" s="161">
        <v>72</v>
      </c>
      <c r="J4" s="161">
        <v>0</v>
      </c>
      <c r="K4" s="161">
        <v>90</v>
      </c>
      <c r="L4" s="161">
        <v>0</v>
      </c>
      <c r="M4" s="161">
        <v>90</v>
      </c>
      <c r="N4" s="161">
        <v>0</v>
      </c>
      <c r="O4" s="161">
        <v>0</v>
      </c>
      <c r="P4" s="161">
        <v>0</v>
      </c>
      <c r="Q4" s="161">
        <v>0</v>
      </c>
      <c r="R4" s="162">
        <f aca="true" t="shared" si="0" ref="R4:R16">SUM(G4:Q4)</f>
        <v>432</v>
      </c>
      <c r="S4" s="162">
        <f aca="true" t="shared" si="1" ref="S4:S35">R4+F4</f>
        <v>475.8</v>
      </c>
      <c r="T4" s="77"/>
    </row>
    <row r="5" spans="1:20" ht="12">
      <c r="A5" s="163">
        <v>2</v>
      </c>
      <c r="B5" s="116" t="s">
        <v>38</v>
      </c>
      <c r="C5" s="116" t="s">
        <v>39</v>
      </c>
      <c r="D5" s="116"/>
      <c r="E5" s="25">
        <v>115</v>
      </c>
      <c r="F5" s="25">
        <f>E5*15%</f>
        <v>17.25</v>
      </c>
      <c r="G5" s="116">
        <v>77</v>
      </c>
      <c r="H5" s="116">
        <v>15</v>
      </c>
      <c r="I5" s="116">
        <v>58</v>
      </c>
      <c r="J5" s="116">
        <v>47</v>
      </c>
      <c r="K5" s="116">
        <v>58</v>
      </c>
      <c r="L5" s="116">
        <v>47</v>
      </c>
      <c r="M5" s="116">
        <v>16</v>
      </c>
      <c r="N5" s="116">
        <v>32</v>
      </c>
      <c r="O5" s="116">
        <v>0</v>
      </c>
      <c r="P5" s="116">
        <v>0</v>
      </c>
      <c r="Q5" s="116">
        <v>0</v>
      </c>
      <c r="R5" s="164">
        <f t="shared" si="0"/>
        <v>350</v>
      </c>
      <c r="S5" s="164">
        <f t="shared" si="1"/>
        <v>367.25</v>
      </c>
      <c r="T5" s="38"/>
    </row>
    <row r="6" spans="1:20" ht="12">
      <c r="A6" s="163">
        <v>3</v>
      </c>
      <c r="B6" s="27" t="s">
        <v>440</v>
      </c>
      <c r="C6" s="27" t="s">
        <v>12</v>
      </c>
      <c r="D6" s="27"/>
      <c r="E6" s="25">
        <v>0</v>
      </c>
      <c r="F6" s="25">
        <f>E6*15%</f>
        <v>0</v>
      </c>
      <c r="G6" s="27">
        <v>96</v>
      </c>
      <c r="H6" s="116">
        <v>0</v>
      </c>
      <c r="I6" s="27">
        <v>90</v>
      </c>
      <c r="J6" s="27">
        <v>90</v>
      </c>
      <c r="K6" s="27">
        <v>72</v>
      </c>
      <c r="L6" s="27">
        <v>0</v>
      </c>
      <c r="M6" s="27">
        <v>0</v>
      </c>
      <c r="N6" s="27">
        <v>0</v>
      </c>
      <c r="O6" s="25">
        <v>0</v>
      </c>
      <c r="P6" s="25">
        <v>0</v>
      </c>
      <c r="Q6" s="116">
        <v>0</v>
      </c>
      <c r="R6" s="164">
        <f t="shared" si="0"/>
        <v>348</v>
      </c>
      <c r="S6" s="164">
        <f t="shared" si="1"/>
        <v>348</v>
      </c>
      <c r="T6" s="38"/>
    </row>
    <row r="7" spans="1:20" ht="12">
      <c r="A7" s="163">
        <v>4</v>
      </c>
      <c r="B7" s="116" t="s">
        <v>52</v>
      </c>
      <c r="C7" s="116" t="s">
        <v>53</v>
      </c>
      <c r="D7" s="116" t="s">
        <v>14</v>
      </c>
      <c r="E7" s="25">
        <v>85</v>
      </c>
      <c r="F7" s="25">
        <f>E7*15%</f>
        <v>12.75</v>
      </c>
      <c r="G7" s="116">
        <v>50</v>
      </c>
      <c r="H7" s="116">
        <v>0</v>
      </c>
      <c r="I7" s="116">
        <v>0</v>
      </c>
      <c r="J7" s="116">
        <v>0</v>
      </c>
      <c r="K7" s="116">
        <v>0</v>
      </c>
      <c r="L7" s="116">
        <v>90</v>
      </c>
      <c r="M7" s="116">
        <v>58</v>
      </c>
      <c r="N7" s="116">
        <v>120</v>
      </c>
      <c r="O7" s="116">
        <v>0</v>
      </c>
      <c r="P7" s="116">
        <v>0</v>
      </c>
      <c r="Q7" s="116">
        <v>0</v>
      </c>
      <c r="R7" s="164">
        <f t="shared" si="0"/>
        <v>318</v>
      </c>
      <c r="S7" s="164">
        <f t="shared" si="1"/>
        <v>330.75</v>
      </c>
      <c r="T7" s="38"/>
    </row>
    <row r="8" spans="1:20" ht="12">
      <c r="A8" s="163">
        <v>5</v>
      </c>
      <c r="B8" s="116" t="s">
        <v>40</v>
      </c>
      <c r="C8" s="116" t="s">
        <v>41</v>
      </c>
      <c r="D8" s="78" t="s">
        <v>11</v>
      </c>
      <c r="E8" s="25">
        <v>118</v>
      </c>
      <c r="F8" s="25">
        <f>E8*15%</f>
        <v>17.7</v>
      </c>
      <c r="G8" s="116">
        <v>62</v>
      </c>
      <c r="H8" s="116">
        <v>48</v>
      </c>
      <c r="I8" s="116">
        <v>20</v>
      </c>
      <c r="J8" s="116">
        <v>72</v>
      </c>
      <c r="K8" s="116">
        <v>0</v>
      </c>
      <c r="L8" s="116">
        <v>0</v>
      </c>
      <c r="M8" s="116">
        <v>0</v>
      </c>
      <c r="N8" s="116">
        <v>77</v>
      </c>
      <c r="O8" s="116">
        <v>0</v>
      </c>
      <c r="P8" s="116">
        <v>0</v>
      </c>
      <c r="Q8" s="116">
        <v>0</v>
      </c>
      <c r="R8" s="164">
        <f t="shared" si="0"/>
        <v>279</v>
      </c>
      <c r="S8" s="164">
        <f t="shared" si="1"/>
        <v>296.7</v>
      </c>
      <c r="T8" s="38"/>
    </row>
    <row r="9" spans="1:20" ht="12">
      <c r="A9" s="163">
        <v>6</v>
      </c>
      <c r="B9" s="116" t="s">
        <v>61</v>
      </c>
      <c r="C9" s="116" t="s">
        <v>62</v>
      </c>
      <c r="D9" s="116" t="s">
        <v>14</v>
      </c>
      <c r="E9" s="27">
        <v>0</v>
      </c>
      <c r="F9" s="27">
        <f>20.1*25%</f>
        <v>5.025</v>
      </c>
      <c r="G9" s="116">
        <v>40</v>
      </c>
      <c r="H9" s="116">
        <v>0</v>
      </c>
      <c r="I9" s="116">
        <v>0</v>
      </c>
      <c r="J9" s="116">
        <v>0</v>
      </c>
      <c r="K9" s="116">
        <v>0</v>
      </c>
      <c r="L9" s="116">
        <v>72</v>
      </c>
      <c r="M9" s="116">
        <v>72</v>
      </c>
      <c r="N9" s="116">
        <v>62</v>
      </c>
      <c r="O9" s="116">
        <v>0</v>
      </c>
      <c r="P9" s="116">
        <v>0</v>
      </c>
      <c r="Q9" s="116">
        <v>0</v>
      </c>
      <c r="R9" s="164">
        <f t="shared" si="0"/>
        <v>246</v>
      </c>
      <c r="S9" s="164">
        <f t="shared" si="1"/>
        <v>251.025</v>
      </c>
      <c r="T9" s="38"/>
    </row>
    <row r="10" spans="1:20" ht="12">
      <c r="A10" s="163">
        <v>7</v>
      </c>
      <c r="B10" s="116" t="s">
        <v>47</v>
      </c>
      <c r="C10" s="116" t="s">
        <v>48</v>
      </c>
      <c r="D10" s="116" t="s">
        <v>49</v>
      </c>
      <c r="E10" s="25">
        <v>281</v>
      </c>
      <c r="F10" s="25">
        <f>(E10*15%)+(4.8*25%)</f>
        <v>43.35</v>
      </c>
      <c r="G10" s="116">
        <v>26</v>
      </c>
      <c r="H10" s="116">
        <v>19</v>
      </c>
      <c r="I10" s="116">
        <v>0</v>
      </c>
      <c r="J10" s="116">
        <v>0</v>
      </c>
      <c r="K10" s="116">
        <v>0</v>
      </c>
      <c r="L10" s="116">
        <v>0</v>
      </c>
      <c r="M10" s="116">
        <v>8</v>
      </c>
      <c r="N10" s="116">
        <v>96</v>
      </c>
      <c r="O10" s="116">
        <v>0</v>
      </c>
      <c r="P10" s="116">
        <v>0</v>
      </c>
      <c r="Q10" s="116">
        <v>0</v>
      </c>
      <c r="R10" s="164">
        <f t="shared" si="0"/>
        <v>149</v>
      </c>
      <c r="S10" s="164">
        <f t="shared" si="1"/>
        <v>192.35</v>
      </c>
      <c r="T10" s="38"/>
    </row>
    <row r="11" spans="1:20" ht="12">
      <c r="A11" s="163">
        <v>8</v>
      </c>
      <c r="B11" s="116" t="s">
        <v>45</v>
      </c>
      <c r="C11" s="116" t="s">
        <v>46</v>
      </c>
      <c r="D11" s="116"/>
      <c r="E11" s="25">
        <v>241</v>
      </c>
      <c r="F11" s="25">
        <f>E11*15%</f>
        <v>36.15</v>
      </c>
      <c r="G11" s="116">
        <v>21</v>
      </c>
      <c r="H11" s="116">
        <v>12</v>
      </c>
      <c r="I11" s="116">
        <v>47</v>
      </c>
      <c r="J11" s="116">
        <v>0</v>
      </c>
      <c r="K11" s="116">
        <v>0</v>
      </c>
      <c r="L11" s="116">
        <v>58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64">
        <f t="shared" si="0"/>
        <v>138</v>
      </c>
      <c r="S11" s="164">
        <f t="shared" si="1"/>
        <v>174.15</v>
      </c>
      <c r="T11" s="38"/>
    </row>
    <row r="12" spans="1:20" ht="12">
      <c r="A12" s="163">
        <v>9</v>
      </c>
      <c r="B12" s="116" t="s">
        <v>56</v>
      </c>
      <c r="C12" s="116" t="s">
        <v>57</v>
      </c>
      <c r="D12" s="116"/>
      <c r="E12" s="27">
        <v>0</v>
      </c>
      <c r="F12" s="27">
        <f>7.7*25%</f>
        <v>1.925</v>
      </c>
      <c r="G12" s="116">
        <v>14</v>
      </c>
      <c r="H12" s="116">
        <v>0</v>
      </c>
      <c r="I12" s="116">
        <v>31</v>
      </c>
      <c r="J12" s="116">
        <v>58</v>
      </c>
      <c r="K12" s="116">
        <v>38</v>
      </c>
      <c r="L12" s="116">
        <v>0</v>
      </c>
      <c r="M12" s="116">
        <v>0</v>
      </c>
      <c r="N12" s="116">
        <v>26</v>
      </c>
      <c r="O12" s="116">
        <v>0</v>
      </c>
      <c r="P12" s="116">
        <v>0</v>
      </c>
      <c r="Q12" s="116">
        <v>0</v>
      </c>
      <c r="R12" s="164">
        <f t="shared" si="0"/>
        <v>167</v>
      </c>
      <c r="S12" s="164">
        <f t="shared" si="1"/>
        <v>168.925</v>
      </c>
      <c r="T12" s="38"/>
    </row>
    <row r="13" spans="1:20" ht="12">
      <c r="A13" s="163">
        <v>10</v>
      </c>
      <c r="B13" s="116" t="s">
        <v>63</v>
      </c>
      <c r="C13" s="116" t="s">
        <v>64</v>
      </c>
      <c r="D13" s="116" t="s">
        <v>18</v>
      </c>
      <c r="E13" s="25">
        <v>85</v>
      </c>
      <c r="F13" s="25">
        <f>E13*15%</f>
        <v>12.75</v>
      </c>
      <c r="G13" s="116">
        <v>6</v>
      </c>
      <c r="H13" s="116">
        <v>0</v>
      </c>
      <c r="I13" s="116">
        <v>25</v>
      </c>
      <c r="J13" s="116">
        <v>31</v>
      </c>
      <c r="K13" s="116">
        <v>31</v>
      </c>
      <c r="L13" s="116">
        <v>0</v>
      </c>
      <c r="M13" s="116">
        <v>20</v>
      </c>
      <c r="N13" s="116">
        <v>7</v>
      </c>
      <c r="O13" s="116">
        <v>0</v>
      </c>
      <c r="P13" s="116">
        <v>0</v>
      </c>
      <c r="Q13" s="116">
        <v>0</v>
      </c>
      <c r="R13" s="164">
        <f t="shared" si="0"/>
        <v>120</v>
      </c>
      <c r="S13" s="164">
        <f t="shared" si="1"/>
        <v>132.75</v>
      </c>
      <c r="T13" s="38"/>
    </row>
    <row r="14" spans="1:20" ht="12">
      <c r="A14" s="163">
        <v>11</v>
      </c>
      <c r="B14" s="116" t="s">
        <v>50</v>
      </c>
      <c r="C14" s="116" t="s">
        <v>51</v>
      </c>
      <c r="D14" s="116" t="s">
        <v>13</v>
      </c>
      <c r="E14" s="27">
        <v>0</v>
      </c>
      <c r="F14" s="27">
        <f>53.4*25%</f>
        <v>13.35</v>
      </c>
      <c r="G14" s="116">
        <v>0</v>
      </c>
      <c r="H14" s="116">
        <v>24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40</v>
      </c>
      <c r="O14" s="116">
        <v>0</v>
      </c>
      <c r="P14" s="116">
        <v>0</v>
      </c>
      <c r="Q14" s="116">
        <v>50</v>
      </c>
      <c r="R14" s="164">
        <f t="shared" si="0"/>
        <v>114</v>
      </c>
      <c r="S14" s="164">
        <f t="shared" si="1"/>
        <v>127.35</v>
      </c>
      <c r="T14" s="38"/>
    </row>
    <row r="15" spans="1:20" ht="12">
      <c r="A15" s="163">
        <v>12</v>
      </c>
      <c r="B15" s="116" t="s">
        <v>42</v>
      </c>
      <c r="C15" s="116" t="s">
        <v>43</v>
      </c>
      <c r="D15" s="116" t="s">
        <v>44</v>
      </c>
      <c r="E15" s="25">
        <v>243</v>
      </c>
      <c r="F15" s="25">
        <f>E15*15%</f>
        <v>36.449999999999996</v>
      </c>
      <c r="G15" s="116">
        <v>0</v>
      </c>
      <c r="H15" s="116">
        <v>30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50</v>
      </c>
      <c r="R15" s="164">
        <f t="shared" si="0"/>
        <v>80</v>
      </c>
      <c r="S15" s="164">
        <f t="shared" si="1"/>
        <v>116.44999999999999</v>
      </c>
      <c r="T15" s="38"/>
    </row>
    <row r="16" spans="1:20" ht="12">
      <c r="A16" s="163">
        <v>13</v>
      </c>
      <c r="B16" s="116" t="s">
        <v>54</v>
      </c>
      <c r="C16" s="116" t="s">
        <v>55</v>
      </c>
      <c r="D16" s="116" t="s">
        <v>34</v>
      </c>
      <c r="E16" s="27">
        <v>0</v>
      </c>
      <c r="F16" s="27">
        <f>54.95*25%</f>
        <v>13.7375</v>
      </c>
      <c r="G16" s="116">
        <v>0</v>
      </c>
      <c r="H16" s="116">
        <v>0</v>
      </c>
      <c r="I16" s="116">
        <v>38</v>
      </c>
      <c r="J16" s="116">
        <v>0</v>
      </c>
      <c r="K16" s="116">
        <v>0</v>
      </c>
      <c r="L16" s="116">
        <v>0</v>
      </c>
      <c r="M16" s="116">
        <v>13</v>
      </c>
      <c r="N16" s="116">
        <v>50</v>
      </c>
      <c r="O16" s="116">
        <v>0</v>
      </c>
      <c r="P16" s="116">
        <v>0</v>
      </c>
      <c r="Q16" s="165">
        <v>0</v>
      </c>
      <c r="R16" s="164">
        <f t="shared" si="0"/>
        <v>101</v>
      </c>
      <c r="S16" s="164">
        <f t="shared" si="1"/>
        <v>114.7375</v>
      </c>
      <c r="T16" s="38"/>
    </row>
    <row r="17" spans="1:20" ht="12">
      <c r="A17" s="163">
        <v>14</v>
      </c>
      <c r="B17" s="116" t="s">
        <v>68</v>
      </c>
      <c r="C17" s="116" t="s">
        <v>69</v>
      </c>
      <c r="D17" s="27"/>
      <c r="E17" s="25">
        <v>85</v>
      </c>
      <c r="F17" s="25">
        <f>E17*15%</f>
        <v>12.75</v>
      </c>
      <c r="G17" s="116">
        <v>0</v>
      </c>
      <c r="H17" s="116">
        <v>0</v>
      </c>
      <c r="I17" s="116">
        <v>13</v>
      </c>
      <c r="J17" s="116">
        <v>38</v>
      </c>
      <c r="K17" s="116">
        <v>25</v>
      </c>
      <c r="L17" s="116">
        <v>0</v>
      </c>
      <c r="M17" s="116">
        <v>0</v>
      </c>
      <c r="N17" s="116">
        <v>21</v>
      </c>
      <c r="O17" s="116">
        <v>0</v>
      </c>
      <c r="P17" s="116">
        <v>0</v>
      </c>
      <c r="Q17" s="165">
        <v>0</v>
      </c>
      <c r="R17" s="164">
        <f>SUM(H17:Q17)</f>
        <v>97</v>
      </c>
      <c r="S17" s="164">
        <f t="shared" si="1"/>
        <v>109.75</v>
      </c>
      <c r="T17" s="38"/>
    </row>
    <row r="18" spans="1:20" ht="12">
      <c r="A18" s="163">
        <v>15</v>
      </c>
      <c r="B18" s="116" t="s">
        <v>146</v>
      </c>
      <c r="C18" s="116" t="s">
        <v>147</v>
      </c>
      <c r="D18" s="116" t="s">
        <v>148</v>
      </c>
      <c r="E18" s="27">
        <v>0</v>
      </c>
      <c r="F18" s="27">
        <f>14.48*25%</f>
        <v>3.62</v>
      </c>
      <c r="G18" s="116">
        <v>0</v>
      </c>
      <c r="H18" s="116">
        <v>0</v>
      </c>
      <c r="I18" s="116">
        <v>0</v>
      </c>
      <c r="J18" s="116">
        <v>0</v>
      </c>
      <c r="K18" s="116">
        <v>47</v>
      </c>
      <c r="L18" s="116">
        <v>0</v>
      </c>
      <c r="M18" s="116">
        <v>31</v>
      </c>
      <c r="N18" s="116">
        <v>9</v>
      </c>
      <c r="O18" s="116">
        <v>0</v>
      </c>
      <c r="P18" s="116">
        <v>0</v>
      </c>
      <c r="Q18" s="165">
        <v>0</v>
      </c>
      <c r="R18" s="164">
        <f>SUM(G18:Q18)</f>
        <v>87</v>
      </c>
      <c r="S18" s="164">
        <f t="shared" si="1"/>
        <v>90.62</v>
      </c>
      <c r="T18" s="38"/>
    </row>
    <row r="19" spans="1:20" ht="12">
      <c r="A19" s="163">
        <v>16</v>
      </c>
      <c r="B19" s="116" t="s">
        <v>75</v>
      </c>
      <c r="C19" s="116" t="s">
        <v>76</v>
      </c>
      <c r="D19" s="116" t="s">
        <v>14</v>
      </c>
      <c r="E19" s="25">
        <v>53</v>
      </c>
      <c r="F19" s="25">
        <f>E19*15%</f>
        <v>7.949999999999999</v>
      </c>
      <c r="G19" s="116">
        <v>0</v>
      </c>
      <c r="H19" s="116">
        <v>0</v>
      </c>
      <c r="I19" s="116">
        <v>10</v>
      </c>
      <c r="J19" s="116">
        <v>0</v>
      </c>
      <c r="K19" s="116">
        <v>13</v>
      </c>
      <c r="L19" s="116">
        <v>38</v>
      </c>
      <c r="M19" s="116">
        <v>4</v>
      </c>
      <c r="N19" s="116">
        <v>0</v>
      </c>
      <c r="O19" s="116">
        <v>0</v>
      </c>
      <c r="P19" s="116">
        <v>0</v>
      </c>
      <c r="Q19" s="165">
        <v>0</v>
      </c>
      <c r="R19" s="164">
        <f>SUM(H19:Q19)</f>
        <v>65</v>
      </c>
      <c r="S19" s="164">
        <f t="shared" si="1"/>
        <v>72.95</v>
      </c>
      <c r="T19" s="38"/>
    </row>
    <row r="20" spans="1:20" ht="12">
      <c r="A20" s="163">
        <v>17</v>
      </c>
      <c r="B20" s="116" t="s">
        <v>84</v>
      </c>
      <c r="C20" s="116" t="s">
        <v>85</v>
      </c>
      <c r="D20" s="116"/>
      <c r="E20" s="25">
        <v>38</v>
      </c>
      <c r="F20" s="25">
        <f>E20*15%</f>
        <v>5.7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47</v>
      </c>
      <c r="N20" s="116">
        <v>0</v>
      </c>
      <c r="O20" s="116">
        <v>0</v>
      </c>
      <c r="P20" s="116">
        <v>0</v>
      </c>
      <c r="Q20" s="165">
        <v>0</v>
      </c>
      <c r="R20" s="164">
        <f>SUM(G20:Q20)</f>
        <v>47</v>
      </c>
      <c r="S20" s="164">
        <f t="shared" si="1"/>
        <v>52.7</v>
      </c>
      <c r="T20" s="38"/>
    </row>
    <row r="21" spans="1:20" ht="12">
      <c r="A21" s="163">
        <v>18</v>
      </c>
      <c r="B21" s="116" t="s">
        <v>66</v>
      </c>
      <c r="C21" s="116" t="s">
        <v>67</v>
      </c>
      <c r="D21" s="116"/>
      <c r="E21" s="25">
        <v>78</v>
      </c>
      <c r="F21" s="25">
        <f>E21*15%</f>
        <v>11.7</v>
      </c>
      <c r="G21" s="116">
        <v>0</v>
      </c>
      <c r="H21" s="116">
        <v>0</v>
      </c>
      <c r="I21" s="116">
        <v>16</v>
      </c>
      <c r="J21" s="116">
        <v>0</v>
      </c>
      <c r="K21" s="116">
        <v>20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65">
        <v>0</v>
      </c>
      <c r="R21" s="164">
        <f>SUM(H21:Q21)</f>
        <v>36</v>
      </c>
      <c r="S21" s="164">
        <f t="shared" si="1"/>
        <v>47.7</v>
      </c>
      <c r="T21" s="38"/>
    </row>
    <row r="22" spans="1:20" ht="12">
      <c r="A22" s="163">
        <v>19</v>
      </c>
      <c r="B22" s="116" t="s">
        <v>58</v>
      </c>
      <c r="C22" s="116" t="s">
        <v>59</v>
      </c>
      <c r="D22" s="116" t="s">
        <v>60</v>
      </c>
      <c r="E22" s="27">
        <v>0</v>
      </c>
      <c r="F22" s="27">
        <f>29*25%</f>
        <v>7.25</v>
      </c>
      <c r="G22" s="116">
        <v>0</v>
      </c>
      <c r="H22" s="116">
        <v>38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65">
        <v>0</v>
      </c>
      <c r="R22" s="164">
        <f aca="true" t="shared" si="2" ref="R22:R59">SUM(G22:Q22)</f>
        <v>38</v>
      </c>
      <c r="S22" s="164">
        <f t="shared" si="1"/>
        <v>45.25</v>
      </c>
      <c r="T22" s="38"/>
    </row>
    <row r="23" spans="1:20" ht="12">
      <c r="A23" s="163">
        <v>20</v>
      </c>
      <c r="B23" s="27" t="s">
        <v>17</v>
      </c>
      <c r="C23" s="27" t="s">
        <v>72</v>
      </c>
      <c r="D23" s="27"/>
      <c r="E23" s="25">
        <v>131.2</v>
      </c>
      <c r="F23" s="25">
        <f>E23*15%</f>
        <v>19.679999999999996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10</v>
      </c>
      <c r="N23" s="116">
        <v>6</v>
      </c>
      <c r="O23" s="116">
        <v>0</v>
      </c>
      <c r="P23" s="116">
        <v>0</v>
      </c>
      <c r="Q23" s="165">
        <v>0</v>
      </c>
      <c r="R23" s="164">
        <f t="shared" si="2"/>
        <v>16</v>
      </c>
      <c r="S23" s="164">
        <f t="shared" si="1"/>
        <v>35.67999999999999</v>
      </c>
      <c r="T23" s="38"/>
    </row>
    <row r="24" spans="1:20" ht="12">
      <c r="A24" s="163">
        <v>21</v>
      </c>
      <c r="B24" s="116" t="s">
        <v>81</v>
      </c>
      <c r="C24" s="116" t="s">
        <v>82</v>
      </c>
      <c r="D24" s="116"/>
      <c r="E24" s="25">
        <v>49</v>
      </c>
      <c r="F24" s="25">
        <f>E24*15%</f>
        <v>7.35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25</v>
      </c>
      <c r="N24" s="116">
        <v>0</v>
      </c>
      <c r="O24" s="116">
        <v>0</v>
      </c>
      <c r="P24" s="116">
        <v>0</v>
      </c>
      <c r="Q24" s="165">
        <v>0</v>
      </c>
      <c r="R24" s="164">
        <f t="shared" si="2"/>
        <v>25</v>
      </c>
      <c r="S24" s="164">
        <f t="shared" si="1"/>
        <v>32.35</v>
      </c>
      <c r="T24" s="38"/>
    </row>
    <row r="25" spans="1:20" ht="12">
      <c r="A25" s="163">
        <v>22</v>
      </c>
      <c r="B25" s="116" t="s">
        <v>441</v>
      </c>
      <c r="C25" s="116" t="s">
        <v>442</v>
      </c>
      <c r="D25" s="116" t="s">
        <v>443</v>
      </c>
      <c r="E25" s="25">
        <v>0</v>
      </c>
      <c r="F25" s="25">
        <f>E25*15%</f>
        <v>0</v>
      </c>
      <c r="G25" s="116">
        <v>0</v>
      </c>
      <c r="H25" s="27">
        <v>0</v>
      </c>
      <c r="I25" s="27">
        <v>0</v>
      </c>
      <c r="J25" s="116">
        <v>0</v>
      </c>
      <c r="K25" s="116">
        <v>0</v>
      </c>
      <c r="L25" s="116">
        <v>31</v>
      </c>
      <c r="M25" s="116">
        <v>0</v>
      </c>
      <c r="N25" s="116">
        <v>0</v>
      </c>
      <c r="O25" s="116">
        <v>0</v>
      </c>
      <c r="P25" s="116">
        <v>0</v>
      </c>
      <c r="Q25" s="165">
        <v>0</v>
      </c>
      <c r="R25" s="164">
        <f t="shared" si="2"/>
        <v>31</v>
      </c>
      <c r="S25" s="164">
        <f t="shared" si="1"/>
        <v>31</v>
      </c>
      <c r="T25" s="38"/>
    </row>
    <row r="26" spans="1:20" ht="12">
      <c r="A26" s="163">
        <v>23</v>
      </c>
      <c r="B26" s="116" t="s">
        <v>444</v>
      </c>
      <c r="C26" s="166" t="s">
        <v>445</v>
      </c>
      <c r="D26" s="27" t="s">
        <v>446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7">
        <v>10</v>
      </c>
      <c r="L26" s="27">
        <v>20</v>
      </c>
      <c r="M26" s="27">
        <v>0</v>
      </c>
      <c r="N26" s="27">
        <v>0</v>
      </c>
      <c r="O26" s="27">
        <v>0</v>
      </c>
      <c r="P26" s="27">
        <v>0</v>
      </c>
      <c r="Q26" s="165">
        <v>0</v>
      </c>
      <c r="R26" s="164">
        <f t="shared" si="2"/>
        <v>30</v>
      </c>
      <c r="S26" s="164">
        <f t="shared" si="1"/>
        <v>30</v>
      </c>
      <c r="T26" s="38"/>
    </row>
    <row r="27" spans="1:20" ht="12">
      <c r="A27" s="163">
        <v>24</v>
      </c>
      <c r="B27" s="27" t="s">
        <v>15</v>
      </c>
      <c r="C27" s="116" t="s">
        <v>65</v>
      </c>
      <c r="D27" s="116" t="s">
        <v>14</v>
      </c>
      <c r="E27" s="25">
        <v>120</v>
      </c>
      <c r="F27" s="25">
        <f>E27*15%</f>
        <v>18</v>
      </c>
      <c r="G27" s="116">
        <v>11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65">
        <v>0</v>
      </c>
      <c r="R27" s="164">
        <f t="shared" si="2"/>
        <v>11</v>
      </c>
      <c r="S27" s="164">
        <f t="shared" si="1"/>
        <v>29</v>
      </c>
      <c r="T27" s="38"/>
    </row>
    <row r="28" spans="1:20" ht="12">
      <c r="A28" s="163">
        <v>25</v>
      </c>
      <c r="B28" s="116" t="s">
        <v>77</v>
      </c>
      <c r="C28" s="116" t="s">
        <v>78</v>
      </c>
      <c r="D28" s="116"/>
      <c r="E28" s="25">
        <v>68</v>
      </c>
      <c r="F28" s="25">
        <f>E28*15%</f>
        <v>10.2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14</v>
      </c>
      <c r="O28" s="116">
        <v>0</v>
      </c>
      <c r="P28" s="116">
        <v>0</v>
      </c>
      <c r="Q28" s="165">
        <v>0</v>
      </c>
      <c r="R28" s="164">
        <f t="shared" si="2"/>
        <v>14</v>
      </c>
      <c r="S28" s="164">
        <f t="shared" si="1"/>
        <v>24.2</v>
      </c>
      <c r="T28" s="38"/>
    </row>
    <row r="29" spans="1:20" ht="12">
      <c r="A29" s="163">
        <v>26</v>
      </c>
      <c r="B29" s="116" t="s">
        <v>70</v>
      </c>
      <c r="C29" s="116" t="s">
        <v>71</v>
      </c>
      <c r="D29" s="116"/>
      <c r="E29" s="25">
        <v>137.6</v>
      </c>
      <c r="F29" s="25">
        <f>E29*15%</f>
        <v>20.639999999999997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65">
        <v>0</v>
      </c>
      <c r="R29" s="164">
        <f t="shared" si="2"/>
        <v>0</v>
      </c>
      <c r="S29" s="164">
        <f t="shared" si="1"/>
        <v>20.639999999999997</v>
      </c>
      <c r="T29" s="38"/>
    </row>
    <row r="30" spans="1:20" ht="12">
      <c r="A30" s="163">
        <v>27</v>
      </c>
      <c r="B30" s="116" t="s">
        <v>95</v>
      </c>
      <c r="C30" s="116" t="s">
        <v>96</v>
      </c>
      <c r="D30" s="116"/>
      <c r="E30" s="27">
        <v>0</v>
      </c>
      <c r="F30" s="27">
        <f>6.3*25%</f>
        <v>1.575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17</v>
      </c>
      <c r="O30" s="116">
        <v>0</v>
      </c>
      <c r="P30" s="116">
        <v>0</v>
      </c>
      <c r="Q30" s="165">
        <v>0</v>
      </c>
      <c r="R30" s="164">
        <f t="shared" si="2"/>
        <v>17</v>
      </c>
      <c r="S30" s="164">
        <f t="shared" si="1"/>
        <v>18.575</v>
      </c>
      <c r="T30" s="38"/>
    </row>
    <row r="31" spans="1:20" ht="12">
      <c r="A31" s="163">
        <v>28</v>
      </c>
      <c r="B31" s="116" t="s">
        <v>73</v>
      </c>
      <c r="C31" s="116" t="s">
        <v>74</v>
      </c>
      <c r="D31" s="116" t="s">
        <v>16</v>
      </c>
      <c r="E31" s="25">
        <v>120</v>
      </c>
      <c r="F31" s="25">
        <f>E31*15%</f>
        <v>18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65">
        <v>0</v>
      </c>
      <c r="R31" s="164">
        <f t="shared" si="2"/>
        <v>0</v>
      </c>
      <c r="S31" s="164">
        <f t="shared" si="1"/>
        <v>18</v>
      </c>
      <c r="T31" s="38"/>
    </row>
    <row r="32" spans="1:20" ht="12">
      <c r="A32" s="163">
        <v>29</v>
      </c>
      <c r="B32" s="116" t="s">
        <v>345</v>
      </c>
      <c r="C32" s="27" t="s">
        <v>447</v>
      </c>
      <c r="D32" s="27" t="s">
        <v>24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7">
        <v>16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165">
        <v>0</v>
      </c>
      <c r="R32" s="164">
        <f t="shared" si="2"/>
        <v>16</v>
      </c>
      <c r="S32" s="164">
        <f t="shared" si="1"/>
        <v>16</v>
      </c>
      <c r="T32" s="38"/>
    </row>
    <row r="33" spans="1:20" ht="12">
      <c r="A33" s="163">
        <v>30</v>
      </c>
      <c r="B33" s="116" t="s">
        <v>143</v>
      </c>
      <c r="C33" s="27" t="s">
        <v>174</v>
      </c>
      <c r="D33" s="27"/>
      <c r="E33" s="27">
        <v>0</v>
      </c>
      <c r="F33" s="27">
        <f>19.98*25%</f>
        <v>4.995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6</v>
      </c>
      <c r="N33" s="116">
        <v>0</v>
      </c>
      <c r="O33" s="116">
        <v>0</v>
      </c>
      <c r="P33" s="116">
        <v>0</v>
      </c>
      <c r="Q33" s="165">
        <v>0</v>
      </c>
      <c r="R33" s="164">
        <f t="shared" si="2"/>
        <v>6</v>
      </c>
      <c r="S33" s="164">
        <f t="shared" si="1"/>
        <v>10.995000000000001</v>
      </c>
      <c r="T33" s="38"/>
    </row>
    <row r="34" spans="1:20" ht="12">
      <c r="A34" s="163">
        <v>51</v>
      </c>
      <c r="B34" s="165" t="s">
        <v>448</v>
      </c>
      <c r="C34" s="59" t="s">
        <v>449</v>
      </c>
      <c r="D34" s="59"/>
      <c r="E34" s="33">
        <v>0</v>
      </c>
      <c r="F34" s="25">
        <v>0</v>
      </c>
      <c r="G34" s="165">
        <v>0</v>
      </c>
      <c r="H34" s="59">
        <v>0</v>
      </c>
      <c r="I34" s="59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11</v>
      </c>
      <c r="O34" s="165">
        <v>0</v>
      </c>
      <c r="P34" s="165">
        <v>0</v>
      </c>
      <c r="Q34" s="165">
        <v>0</v>
      </c>
      <c r="R34" s="164">
        <f t="shared" si="2"/>
        <v>11</v>
      </c>
      <c r="S34" s="164">
        <f t="shared" si="1"/>
        <v>11</v>
      </c>
      <c r="T34" s="61"/>
    </row>
    <row r="35" spans="1:20" ht="12">
      <c r="A35" s="163">
        <v>31</v>
      </c>
      <c r="B35" s="116" t="s">
        <v>79</v>
      </c>
      <c r="C35" s="116" t="s">
        <v>80</v>
      </c>
      <c r="D35" s="116"/>
      <c r="E35" s="25">
        <v>57</v>
      </c>
      <c r="F35" s="25">
        <f>E35*15%</f>
        <v>8.549999999999999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65">
        <v>0</v>
      </c>
      <c r="R35" s="164">
        <f t="shared" si="2"/>
        <v>0</v>
      </c>
      <c r="S35" s="164">
        <f t="shared" si="1"/>
        <v>8.549999999999999</v>
      </c>
      <c r="T35" s="38"/>
    </row>
    <row r="36" spans="1:20" ht="12">
      <c r="A36" s="163">
        <v>32</v>
      </c>
      <c r="B36" s="167" t="s">
        <v>346</v>
      </c>
      <c r="C36" s="27" t="s">
        <v>450</v>
      </c>
      <c r="D36" s="27" t="s">
        <v>24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7">
        <v>8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165">
        <v>0</v>
      </c>
      <c r="R36" s="164">
        <f t="shared" si="2"/>
        <v>8</v>
      </c>
      <c r="S36" s="164">
        <f aca="true" t="shared" si="3" ref="S36:S59">R36+F36</f>
        <v>8</v>
      </c>
      <c r="T36" s="38"/>
    </row>
    <row r="37" spans="1:20" ht="12">
      <c r="A37" s="163">
        <v>33</v>
      </c>
      <c r="B37" s="116" t="s">
        <v>19</v>
      </c>
      <c r="C37" s="116" t="s">
        <v>83</v>
      </c>
      <c r="D37" s="116"/>
      <c r="E37" s="25">
        <v>39</v>
      </c>
      <c r="F37" s="25">
        <f aca="true" t="shared" si="4" ref="F37:F42">E37*15%</f>
        <v>5.85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65">
        <v>0</v>
      </c>
      <c r="R37" s="164">
        <f t="shared" si="2"/>
        <v>0</v>
      </c>
      <c r="S37" s="164">
        <f t="shared" si="3"/>
        <v>5.85</v>
      </c>
      <c r="T37" s="38"/>
    </row>
    <row r="38" spans="1:20" ht="12">
      <c r="A38" s="163">
        <v>34</v>
      </c>
      <c r="B38" s="116" t="s">
        <v>20</v>
      </c>
      <c r="C38" s="116" t="s">
        <v>86</v>
      </c>
      <c r="D38" s="27" t="s">
        <v>11</v>
      </c>
      <c r="E38" s="25">
        <v>33.6</v>
      </c>
      <c r="F38" s="25">
        <f t="shared" si="4"/>
        <v>5.04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65">
        <v>0</v>
      </c>
      <c r="R38" s="164">
        <f t="shared" si="2"/>
        <v>0</v>
      </c>
      <c r="S38" s="164">
        <f t="shared" si="3"/>
        <v>5.04</v>
      </c>
      <c r="T38" s="38"/>
    </row>
    <row r="39" spans="1:20" ht="12">
      <c r="A39" s="163">
        <v>35</v>
      </c>
      <c r="B39" s="27" t="s">
        <v>451</v>
      </c>
      <c r="C39" s="116" t="s">
        <v>85</v>
      </c>
      <c r="D39" s="116" t="s">
        <v>452</v>
      </c>
      <c r="E39" s="25">
        <v>0</v>
      </c>
      <c r="F39" s="25">
        <f t="shared" si="4"/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5</v>
      </c>
      <c r="N39" s="116">
        <v>0</v>
      </c>
      <c r="O39" s="116">
        <v>0</v>
      </c>
      <c r="P39" s="116">
        <v>0</v>
      </c>
      <c r="Q39" s="165">
        <v>0</v>
      </c>
      <c r="R39" s="164">
        <f t="shared" si="2"/>
        <v>5</v>
      </c>
      <c r="S39" s="164">
        <f t="shared" si="3"/>
        <v>5</v>
      </c>
      <c r="T39" s="38"/>
    </row>
    <row r="40" spans="1:20" ht="12">
      <c r="A40" s="163">
        <v>36</v>
      </c>
      <c r="B40" s="116" t="s">
        <v>87</v>
      </c>
      <c r="C40" s="116" t="s">
        <v>88</v>
      </c>
      <c r="D40" s="116"/>
      <c r="E40" s="25">
        <v>33.2</v>
      </c>
      <c r="F40" s="25">
        <f t="shared" si="4"/>
        <v>4.98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65">
        <v>0</v>
      </c>
      <c r="R40" s="164">
        <f t="shared" si="2"/>
        <v>0</v>
      </c>
      <c r="S40" s="164">
        <f t="shared" si="3"/>
        <v>4.98</v>
      </c>
      <c r="T40" s="38"/>
    </row>
    <row r="41" spans="1:20" ht="12">
      <c r="A41" s="163">
        <v>37</v>
      </c>
      <c r="B41" s="116" t="s">
        <v>89</v>
      </c>
      <c r="C41" s="116" t="s">
        <v>21</v>
      </c>
      <c r="D41" s="116" t="s">
        <v>22</v>
      </c>
      <c r="E41" s="25">
        <v>31</v>
      </c>
      <c r="F41" s="25">
        <f t="shared" si="4"/>
        <v>4.6499999999999995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65">
        <v>0</v>
      </c>
      <c r="R41" s="164">
        <f t="shared" si="2"/>
        <v>0</v>
      </c>
      <c r="S41" s="164">
        <f t="shared" si="3"/>
        <v>4.6499999999999995</v>
      </c>
      <c r="T41" s="38"/>
    </row>
    <row r="42" spans="1:20" ht="12">
      <c r="A42" s="163">
        <v>38</v>
      </c>
      <c r="B42" s="116" t="s">
        <v>90</v>
      </c>
      <c r="C42" s="116" t="s">
        <v>91</v>
      </c>
      <c r="D42" s="116"/>
      <c r="E42" s="25">
        <v>30</v>
      </c>
      <c r="F42" s="25">
        <f t="shared" si="4"/>
        <v>4.5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65">
        <v>0</v>
      </c>
      <c r="R42" s="164">
        <f t="shared" si="2"/>
        <v>0</v>
      </c>
      <c r="S42" s="164">
        <f t="shared" si="3"/>
        <v>4.5</v>
      </c>
      <c r="T42" s="38"/>
    </row>
    <row r="43" spans="1:20" ht="12">
      <c r="A43" s="163">
        <v>39</v>
      </c>
      <c r="B43" s="116" t="s">
        <v>151</v>
      </c>
      <c r="C43" s="27" t="s">
        <v>377</v>
      </c>
      <c r="D43" s="27"/>
      <c r="E43" s="27">
        <v>0</v>
      </c>
      <c r="F43" s="27">
        <f>9.54*25%</f>
        <v>2.385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65">
        <v>0</v>
      </c>
      <c r="R43" s="164">
        <f t="shared" si="2"/>
        <v>0</v>
      </c>
      <c r="S43" s="164">
        <f t="shared" si="3"/>
        <v>2.385</v>
      </c>
      <c r="T43" s="38"/>
    </row>
    <row r="44" spans="1:20" ht="12">
      <c r="A44" s="163">
        <v>40</v>
      </c>
      <c r="B44" s="116" t="s">
        <v>92</v>
      </c>
      <c r="C44" s="116" t="s">
        <v>93</v>
      </c>
      <c r="D44" s="116" t="s">
        <v>94</v>
      </c>
      <c r="E44" s="25">
        <v>14</v>
      </c>
      <c r="F44" s="25">
        <f>E44*15%</f>
        <v>2.1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65">
        <v>0</v>
      </c>
      <c r="R44" s="164">
        <f t="shared" si="2"/>
        <v>0</v>
      </c>
      <c r="S44" s="164">
        <f t="shared" si="3"/>
        <v>2.1</v>
      </c>
      <c r="T44" s="38"/>
    </row>
    <row r="45" spans="1:20" ht="12">
      <c r="A45" s="163">
        <v>41</v>
      </c>
      <c r="B45" s="116" t="s">
        <v>97</v>
      </c>
      <c r="C45" s="116" t="s">
        <v>98</v>
      </c>
      <c r="D45" s="116"/>
      <c r="E45" s="25">
        <v>9</v>
      </c>
      <c r="F45" s="25">
        <f>E45*15%</f>
        <v>1.3499999999999999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65">
        <v>0</v>
      </c>
      <c r="R45" s="164">
        <f t="shared" si="2"/>
        <v>0</v>
      </c>
      <c r="S45" s="164">
        <f t="shared" si="3"/>
        <v>1.3499999999999999</v>
      </c>
      <c r="T45" s="38"/>
    </row>
    <row r="46" spans="1:20" ht="12">
      <c r="A46" s="163">
        <v>42</v>
      </c>
      <c r="B46" s="116" t="s">
        <v>99</v>
      </c>
      <c r="C46" s="116" t="s">
        <v>100</v>
      </c>
      <c r="D46" s="116"/>
      <c r="E46" s="25">
        <v>7</v>
      </c>
      <c r="F46" s="25">
        <f>E46*15%</f>
        <v>1.05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65">
        <v>0</v>
      </c>
      <c r="R46" s="164">
        <f t="shared" si="2"/>
        <v>0</v>
      </c>
      <c r="S46" s="164">
        <f t="shared" si="3"/>
        <v>1.05</v>
      </c>
      <c r="T46" s="38"/>
    </row>
    <row r="47" spans="1:20" ht="12">
      <c r="A47" s="163">
        <v>43</v>
      </c>
      <c r="B47" s="116" t="s">
        <v>101</v>
      </c>
      <c r="C47" s="116" t="s">
        <v>102</v>
      </c>
      <c r="D47" s="116"/>
      <c r="E47" s="25">
        <v>6</v>
      </c>
      <c r="F47" s="25">
        <f>E47*15%</f>
        <v>0.8999999999999999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65">
        <v>0</v>
      </c>
      <c r="R47" s="164">
        <f t="shared" si="2"/>
        <v>0</v>
      </c>
      <c r="S47" s="164">
        <f t="shared" si="3"/>
        <v>0.8999999999999999</v>
      </c>
      <c r="T47" s="38"/>
    </row>
    <row r="48" spans="1:20" ht="12">
      <c r="A48" s="163">
        <v>44</v>
      </c>
      <c r="B48" s="116" t="s">
        <v>103</v>
      </c>
      <c r="C48" s="116" t="s">
        <v>57</v>
      </c>
      <c r="D48" s="116" t="s">
        <v>23</v>
      </c>
      <c r="E48" s="27">
        <v>0</v>
      </c>
      <c r="F48" s="27">
        <f>3.2*25%</f>
        <v>0.8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65">
        <v>0</v>
      </c>
      <c r="R48" s="164">
        <f t="shared" si="2"/>
        <v>0</v>
      </c>
      <c r="S48" s="164">
        <f t="shared" si="3"/>
        <v>0.8</v>
      </c>
      <c r="T48" s="38"/>
    </row>
    <row r="49" spans="1:20" ht="12">
      <c r="A49" s="163">
        <v>45</v>
      </c>
      <c r="B49" s="165" t="s">
        <v>104</v>
      </c>
      <c r="C49" s="59" t="s">
        <v>105</v>
      </c>
      <c r="D49" s="59"/>
      <c r="E49" s="59">
        <v>0</v>
      </c>
      <c r="F49" s="27">
        <f>0.6*25%</f>
        <v>0.15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  <c r="P49" s="165">
        <v>0</v>
      </c>
      <c r="Q49" s="165">
        <v>0</v>
      </c>
      <c r="R49" s="164">
        <f t="shared" si="2"/>
        <v>0</v>
      </c>
      <c r="S49" s="164">
        <f t="shared" si="3"/>
        <v>0.15</v>
      </c>
      <c r="T49" s="61"/>
    </row>
    <row r="50" spans="1:20" ht="12">
      <c r="A50" s="163">
        <v>46</v>
      </c>
      <c r="B50" s="165" t="s">
        <v>106</v>
      </c>
      <c r="C50" s="165" t="s">
        <v>107</v>
      </c>
      <c r="D50" s="165" t="s">
        <v>108</v>
      </c>
      <c r="E50" s="33">
        <v>0</v>
      </c>
      <c r="F50" s="25">
        <f aca="true" t="shared" si="5" ref="F50:F59">E50*15%</f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  <c r="Q50" s="165">
        <v>0</v>
      </c>
      <c r="R50" s="164">
        <f t="shared" si="2"/>
        <v>0</v>
      </c>
      <c r="S50" s="164">
        <f t="shared" si="3"/>
        <v>0</v>
      </c>
      <c r="T50" s="61"/>
    </row>
    <row r="51" spans="1:20" s="39" customFormat="1" ht="12.75">
      <c r="A51" s="163">
        <v>47</v>
      </c>
      <c r="B51" s="165" t="s">
        <v>109</v>
      </c>
      <c r="C51" s="165" t="s">
        <v>69</v>
      </c>
      <c r="D51" s="165" t="s">
        <v>110</v>
      </c>
      <c r="E51" s="33">
        <v>0</v>
      </c>
      <c r="F51" s="25">
        <f t="shared" si="5"/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v>0</v>
      </c>
      <c r="M51" s="165">
        <v>0</v>
      </c>
      <c r="N51" s="165">
        <v>0</v>
      </c>
      <c r="O51" s="165">
        <v>0</v>
      </c>
      <c r="P51" s="165">
        <v>0</v>
      </c>
      <c r="Q51" s="165">
        <v>0</v>
      </c>
      <c r="R51" s="164">
        <f t="shared" si="2"/>
        <v>0</v>
      </c>
      <c r="S51" s="164">
        <f t="shared" si="3"/>
        <v>0</v>
      </c>
      <c r="T51" s="61"/>
    </row>
    <row r="52" spans="1:20" s="39" customFormat="1" ht="12.75">
      <c r="A52" s="163">
        <v>48</v>
      </c>
      <c r="B52" s="165" t="s">
        <v>111</v>
      </c>
      <c r="C52" s="165" t="s">
        <v>112</v>
      </c>
      <c r="D52" s="165" t="s">
        <v>24</v>
      </c>
      <c r="E52" s="33">
        <v>0</v>
      </c>
      <c r="F52" s="25">
        <f t="shared" si="5"/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  <c r="P52" s="165">
        <v>0</v>
      </c>
      <c r="Q52" s="165">
        <v>0</v>
      </c>
      <c r="R52" s="164">
        <f t="shared" si="2"/>
        <v>0</v>
      </c>
      <c r="S52" s="164">
        <f t="shared" si="3"/>
        <v>0</v>
      </c>
      <c r="T52" s="61"/>
    </row>
    <row r="53" spans="1:20" s="39" customFormat="1" ht="12.75">
      <c r="A53" s="163">
        <v>49</v>
      </c>
      <c r="B53" s="165" t="s">
        <v>113</v>
      </c>
      <c r="C53" s="165" t="s">
        <v>114</v>
      </c>
      <c r="D53" s="165" t="s">
        <v>16</v>
      </c>
      <c r="E53" s="33">
        <v>0</v>
      </c>
      <c r="F53" s="25">
        <f t="shared" si="5"/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165">
        <v>0</v>
      </c>
      <c r="R53" s="164">
        <f t="shared" si="2"/>
        <v>0</v>
      </c>
      <c r="S53" s="164">
        <f t="shared" si="3"/>
        <v>0</v>
      </c>
      <c r="T53" s="61"/>
    </row>
    <row r="54" spans="1:20" ht="12">
      <c r="A54" s="163">
        <v>50</v>
      </c>
      <c r="B54" s="165" t="s">
        <v>115</v>
      </c>
      <c r="C54" s="59" t="s">
        <v>116</v>
      </c>
      <c r="D54" s="59"/>
      <c r="E54" s="33">
        <v>0</v>
      </c>
      <c r="F54" s="25">
        <f t="shared" si="5"/>
        <v>0</v>
      </c>
      <c r="G54" s="165">
        <v>0</v>
      </c>
      <c r="H54" s="59">
        <v>0</v>
      </c>
      <c r="I54" s="59">
        <v>0</v>
      </c>
      <c r="J54" s="165">
        <v>0</v>
      </c>
      <c r="K54" s="165">
        <v>0</v>
      </c>
      <c r="L54" s="165">
        <v>0</v>
      </c>
      <c r="M54" s="165">
        <v>0</v>
      </c>
      <c r="N54" s="165">
        <v>0</v>
      </c>
      <c r="O54" s="165">
        <v>0</v>
      </c>
      <c r="P54" s="165">
        <v>0</v>
      </c>
      <c r="Q54" s="165">
        <v>0</v>
      </c>
      <c r="R54" s="164">
        <f t="shared" si="2"/>
        <v>0</v>
      </c>
      <c r="S54" s="164">
        <f t="shared" si="3"/>
        <v>0</v>
      </c>
      <c r="T54" s="61"/>
    </row>
    <row r="55" spans="1:20" ht="12">
      <c r="A55" s="168">
        <v>52</v>
      </c>
      <c r="B55" s="165" t="s">
        <v>106</v>
      </c>
      <c r="C55" s="165" t="s">
        <v>107</v>
      </c>
      <c r="D55" s="165" t="s">
        <v>108</v>
      </c>
      <c r="E55" s="33">
        <v>0</v>
      </c>
      <c r="F55" s="25">
        <f t="shared" si="5"/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  <c r="P55" s="165">
        <v>0</v>
      </c>
      <c r="Q55" s="165"/>
      <c r="R55" s="164">
        <f t="shared" si="2"/>
        <v>0</v>
      </c>
      <c r="S55" s="164">
        <f t="shared" si="3"/>
        <v>0</v>
      </c>
      <c r="T55" s="61"/>
    </row>
    <row r="56" spans="1:20" ht="12">
      <c r="A56" s="168">
        <v>53</v>
      </c>
      <c r="B56" s="165" t="s">
        <v>109</v>
      </c>
      <c r="C56" s="165" t="s">
        <v>69</v>
      </c>
      <c r="D56" s="165" t="s">
        <v>110</v>
      </c>
      <c r="E56" s="33">
        <v>0</v>
      </c>
      <c r="F56" s="25">
        <f t="shared" si="5"/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/>
      <c r="R56" s="164">
        <f t="shared" si="2"/>
        <v>0</v>
      </c>
      <c r="S56" s="164">
        <f t="shared" si="3"/>
        <v>0</v>
      </c>
      <c r="T56" s="61"/>
    </row>
    <row r="57" spans="1:20" ht="12">
      <c r="A57" s="168">
        <v>54</v>
      </c>
      <c r="B57" s="165" t="s">
        <v>111</v>
      </c>
      <c r="C57" s="165" t="s">
        <v>112</v>
      </c>
      <c r="D57" s="165" t="s">
        <v>24</v>
      </c>
      <c r="E57" s="33">
        <v>0</v>
      </c>
      <c r="F57" s="25">
        <f t="shared" si="5"/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  <c r="P57" s="165">
        <v>0</v>
      </c>
      <c r="Q57" s="165"/>
      <c r="R57" s="164">
        <f t="shared" si="2"/>
        <v>0</v>
      </c>
      <c r="S57" s="164">
        <f t="shared" si="3"/>
        <v>0</v>
      </c>
      <c r="T57" s="61"/>
    </row>
    <row r="58" spans="1:20" ht="12">
      <c r="A58" s="168">
        <v>55</v>
      </c>
      <c r="B58" s="165" t="s">
        <v>113</v>
      </c>
      <c r="C58" s="165" t="s">
        <v>114</v>
      </c>
      <c r="D58" s="165" t="s">
        <v>16</v>
      </c>
      <c r="E58" s="33">
        <v>0</v>
      </c>
      <c r="F58" s="25">
        <f t="shared" si="5"/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/>
      <c r="R58" s="164">
        <f t="shared" si="2"/>
        <v>0</v>
      </c>
      <c r="S58" s="164">
        <f t="shared" si="3"/>
        <v>0</v>
      </c>
      <c r="T58" s="61"/>
    </row>
    <row r="59" spans="1:20" s="39" customFormat="1" ht="12.75">
      <c r="A59" s="168">
        <v>56</v>
      </c>
      <c r="B59" s="165" t="s">
        <v>115</v>
      </c>
      <c r="C59" s="59" t="s">
        <v>116</v>
      </c>
      <c r="D59" s="59"/>
      <c r="E59" s="33">
        <v>0</v>
      </c>
      <c r="F59" s="25">
        <f t="shared" si="5"/>
        <v>0</v>
      </c>
      <c r="G59" s="165">
        <v>0</v>
      </c>
      <c r="H59" s="59">
        <v>0</v>
      </c>
      <c r="I59" s="59">
        <v>0</v>
      </c>
      <c r="J59" s="165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  <c r="Q59" s="165"/>
      <c r="R59" s="164">
        <f t="shared" si="2"/>
        <v>0</v>
      </c>
      <c r="S59" s="164">
        <f t="shared" si="3"/>
        <v>0</v>
      </c>
      <c r="T59" s="61"/>
    </row>
    <row r="60" spans="1:20" s="39" customFormat="1" ht="13.5" thickBot="1">
      <c r="A60" s="169"/>
      <c r="B60" s="170" t="s">
        <v>448</v>
      </c>
      <c r="C60" s="81"/>
      <c r="D60" s="81"/>
      <c r="E60" s="51">
        <v>0</v>
      </c>
      <c r="F60" s="50">
        <v>0</v>
      </c>
      <c r="G60" s="170">
        <v>0</v>
      </c>
      <c r="H60" s="81">
        <v>0</v>
      </c>
      <c r="I60" s="81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11</v>
      </c>
      <c r="O60" s="170"/>
      <c r="P60" s="170"/>
      <c r="Q60" s="170"/>
      <c r="R60" s="171"/>
      <c r="S60" s="171"/>
      <c r="T60" s="82"/>
    </row>
    <row r="61" spans="1:20" s="39" customFormat="1" ht="14.25">
      <c r="A61" s="101"/>
      <c r="B61" s="84"/>
      <c r="C61" s="85"/>
      <c r="D61" s="85"/>
      <c r="E61" s="65"/>
      <c r="F61" s="65"/>
      <c r="G61" s="83"/>
      <c r="H61" s="85"/>
      <c r="I61" s="85"/>
      <c r="J61" s="83"/>
      <c r="K61" s="83"/>
      <c r="L61" s="83"/>
      <c r="M61" s="83"/>
      <c r="N61" s="83"/>
      <c r="O61" s="83"/>
      <c r="P61" s="83"/>
      <c r="Q61" s="83"/>
      <c r="R61" s="66"/>
      <c r="S61" s="66"/>
      <c r="T61" s="85"/>
    </row>
    <row r="62" spans="1:12" ht="12">
      <c r="A62" s="152" t="s">
        <v>25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ht="12.7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</sheetData>
  <sheetProtection password="DBCD" sheet="1"/>
  <mergeCells count="4">
    <mergeCell ref="E1:T1"/>
    <mergeCell ref="A2:D2"/>
    <mergeCell ref="A63:L63"/>
    <mergeCell ref="A62:L62"/>
  </mergeCells>
  <printOptions/>
  <pageMargins left="0.17" right="0.17" top="0.47" bottom="1.66" header="0.5" footer="0.5"/>
  <pageSetup horizontalDpi="600" verticalDpi="600" orientation="landscape" scale="75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4.8515625" style="99" customWidth="1"/>
    <col min="2" max="3" width="9.140625" style="34" customWidth="1"/>
    <col min="4" max="4" width="24.28125" style="34" customWidth="1"/>
    <col min="5" max="8" width="9.140625" style="34" customWidth="1"/>
    <col min="9" max="9" width="8.8515625" style="34" customWidth="1"/>
    <col min="10" max="12" width="9.140625" style="34" customWidth="1"/>
    <col min="13" max="13" width="9.140625" style="87" customWidth="1"/>
    <col min="14" max="14" width="8.8515625" style="142" customWidth="1"/>
    <col min="15" max="16" width="9.140625" style="34" customWidth="1"/>
    <col min="17" max="17" width="7.7109375" style="34" bestFit="1" customWidth="1"/>
    <col min="18" max="18" width="8.140625" style="34" customWidth="1"/>
    <col min="19" max="19" width="8.28125" style="34" customWidth="1"/>
    <col min="20" max="20" width="5.8515625" style="34" customWidth="1"/>
    <col min="21" max="16384" width="9.140625" style="34" customWidth="1"/>
  </cols>
  <sheetData>
    <row r="1" spans="1:22" s="68" customFormat="1" ht="93.75" customHeight="1">
      <c r="A1" s="96"/>
      <c r="E1" s="150" t="s">
        <v>177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34"/>
      <c r="V1" s="34"/>
    </row>
    <row r="2" spans="1:21" ht="13.5" thickBot="1">
      <c r="A2" s="151" t="s">
        <v>117</v>
      </c>
      <c r="B2" s="153"/>
      <c r="C2" s="153"/>
      <c r="D2" s="153"/>
      <c r="E2" s="68"/>
      <c r="F2" s="68"/>
      <c r="G2" s="68"/>
      <c r="H2" s="39"/>
      <c r="I2" s="68"/>
      <c r="J2" s="68"/>
      <c r="K2" s="68"/>
      <c r="L2" s="68"/>
      <c r="M2" s="86"/>
      <c r="N2" s="141"/>
      <c r="O2" s="68"/>
      <c r="P2" s="68"/>
      <c r="Q2" s="68"/>
      <c r="R2" s="68"/>
      <c r="S2" s="68"/>
      <c r="T2" s="68"/>
      <c r="U2" s="87"/>
    </row>
    <row r="3" spans="1:21" ht="36.75" thickBot="1">
      <c r="A3" s="97" t="s">
        <v>1</v>
      </c>
      <c r="B3" s="74" t="s">
        <v>118</v>
      </c>
      <c r="C3" s="74" t="s">
        <v>3</v>
      </c>
      <c r="D3" s="74" t="s">
        <v>4</v>
      </c>
      <c r="E3" s="73" t="s">
        <v>5</v>
      </c>
      <c r="F3" s="73" t="s">
        <v>6</v>
      </c>
      <c r="G3" s="73" t="s">
        <v>31</v>
      </c>
      <c r="H3" s="73" t="s">
        <v>32</v>
      </c>
      <c r="I3" s="73" t="s">
        <v>254</v>
      </c>
      <c r="J3" s="73" t="s">
        <v>343</v>
      </c>
      <c r="K3" s="74" t="s">
        <v>347</v>
      </c>
      <c r="L3" s="74" t="s">
        <v>355</v>
      </c>
      <c r="M3" s="74" t="s">
        <v>360</v>
      </c>
      <c r="N3" s="74" t="s">
        <v>30</v>
      </c>
      <c r="O3" s="74" t="s">
        <v>27</v>
      </c>
      <c r="P3" s="74" t="s">
        <v>29</v>
      </c>
      <c r="Q3" s="74" t="s">
        <v>7</v>
      </c>
      <c r="R3" s="73" t="s">
        <v>119</v>
      </c>
      <c r="S3" s="73" t="s">
        <v>120</v>
      </c>
      <c r="T3" s="75" t="s">
        <v>10</v>
      </c>
      <c r="U3" s="87"/>
    </row>
    <row r="4" spans="1:21" s="35" customFormat="1" ht="14.25" customHeight="1">
      <c r="A4" s="49">
        <v>1</v>
      </c>
      <c r="B4" s="48" t="s">
        <v>121</v>
      </c>
      <c r="C4" s="48" t="s">
        <v>122</v>
      </c>
      <c r="D4" s="48" t="s">
        <v>123</v>
      </c>
      <c r="E4" s="47">
        <v>220</v>
      </c>
      <c r="F4" s="47">
        <f aca="true" t="shared" si="0" ref="F4:F10">E4*15%</f>
        <v>33</v>
      </c>
      <c r="G4" s="48">
        <v>96</v>
      </c>
      <c r="H4" s="48">
        <v>60</v>
      </c>
      <c r="I4" s="48">
        <v>38</v>
      </c>
      <c r="J4" s="48">
        <v>58</v>
      </c>
      <c r="K4" s="48">
        <v>72</v>
      </c>
      <c r="L4" s="48">
        <v>90</v>
      </c>
      <c r="M4" s="48">
        <v>0</v>
      </c>
      <c r="N4" s="48">
        <v>50</v>
      </c>
      <c r="O4" s="48">
        <v>0</v>
      </c>
      <c r="P4" s="48">
        <v>0</v>
      </c>
      <c r="Q4" s="48">
        <v>0</v>
      </c>
      <c r="R4" s="48">
        <f aca="true" t="shared" si="1" ref="R4:R36">SUM(G4:Q4)</f>
        <v>464</v>
      </c>
      <c r="S4" s="95">
        <f aca="true" t="shared" si="2" ref="S4:S10">R4+F4</f>
        <v>497</v>
      </c>
      <c r="T4" s="46"/>
      <c r="U4" s="39"/>
    </row>
    <row r="5" spans="1:21" s="35" customFormat="1" ht="12.75">
      <c r="A5" s="37">
        <v>2</v>
      </c>
      <c r="B5" s="36" t="s">
        <v>127</v>
      </c>
      <c r="C5" s="36" t="s">
        <v>128</v>
      </c>
      <c r="D5" s="36" t="s">
        <v>123</v>
      </c>
      <c r="E5" s="27">
        <v>269</v>
      </c>
      <c r="F5" s="27">
        <f t="shared" si="0"/>
        <v>40.35</v>
      </c>
      <c r="G5" s="36">
        <v>77</v>
      </c>
      <c r="H5" s="36">
        <v>24</v>
      </c>
      <c r="I5" s="36">
        <v>58</v>
      </c>
      <c r="J5" s="36">
        <v>90</v>
      </c>
      <c r="K5" s="36">
        <v>47</v>
      </c>
      <c r="L5" s="36">
        <v>58</v>
      </c>
      <c r="M5" s="36">
        <v>0</v>
      </c>
      <c r="N5" s="36">
        <v>21</v>
      </c>
      <c r="O5" s="36">
        <v>0</v>
      </c>
      <c r="P5" s="36">
        <v>0</v>
      </c>
      <c r="Q5" s="36">
        <v>40</v>
      </c>
      <c r="R5" s="36">
        <f t="shared" si="1"/>
        <v>415</v>
      </c>
      <c r="S5" s="78">
        <f t="shared" si="2"/>
        <v>455.35</v>
      </c>
      <c r="T5" s="38"/>
      <c r="U5" s="39"/>
    </row>
    <row r="6" spans="1:21" s="35" customFormat="1" ht="12.75">
      <c r="A6" s="37">
        <v>3</v>
      </c>
      <c r="B6" s="36" t="s">
        <v>134</v>
      </c>
      <c r="C6" s="36" t="s">
        <v>135</v>
      </c>
      <c r="D6" s="36"/>
      <c r="E6" s="27">
        <v>171</v>
      </c>
      <c r="F6" s="27">
        <f t="shared" si="0"/>
        <v>25.65</v>
      </c>
      <c r="G6" s="36">
        <v>40</v>
      </c>
      <c r="H6" s="36">
        <v>15</v>
      </c>
      <c r="I6" s="36">
        <v>72</v>
      </c>
      <c r="J6" s="36">
        <v>31</v>
      </c>
      <c r="K6" s="36">
        <v>38</v>
      </c>
      <c r="L6" s="36">
        <v>72</v>
      </c>
      <c r="M6" s="36">
        <v>72</v>
      </c>
      <c r="N6" s="36">
        <v>77</v>
      </c>
      <c r="O6" s="36">
        <v>0</v>
      </c>
      <c r="P6" s="36">
        <v>0</v>
      </c>
      <c r="Q6" s="36">
        <v>0</v>
      </c>
      <c r="R6" s="36">
        <f t="shared" si="1"/>
        <v>417</v>
      </c>
      <c r="S6" s="78">
        <f t="shared" si="2"/>
        <v>442.65</v>
      </c>
      <c r="T6" s="38"/>
      <c r="U6" s="39"/>
    </row>
    <row r="7" spans="1:21" s="35" customFormat="1" ht="12.75">
      <c r="A7" s="37">
        <v>4</v>
      </c>
      <c r="B7" s="36" t="s">
        <v>129</v>
      </c>
      <c r="C7" s="36" t="s">
        <v>130</v>
      </c>
      <c r="D7" s="36" t="s">
        <v>14</v>
      </c>
      <c r="E7" s="27">
        <v>303</v>
      </c>
      <c r="F7" s="27">
        <f t="shared" si="0"/>
        <v>45.449999999999996</v>
      </c>
      <c r="G7" s="36">
        <v>0</v>
      </c>
      <c r="H7" s="36">
        <v>30</v>
      </c>
      <c r="I7" s="36">
        <v>25</v>
      </c>
      <c r="J7" s="36">
        <v>47</v>
      </c>
      <c r="K7" s="36">
        <v>0</v>
      </c>
      <c r="L7" s="36">
        <v>47</v>
      </c>
      <c r="M7" s="36">
        <v>90</v>
      </c>
      <c r="N7" s="36">
        <v>62</v>
      </c>
      <c r="O7" s="36">
        <v>0</v>
      </c>
      <c r="P7" s="36">
        <v>0</v>
      </c>
      <c r="Q7" s="36">
        <v>50</v>
      </c>
      <c r="R7" s="36">
        <f t="shared" si="1"/>
        <v>351</v>
      </c>
      <c r="S7" s="78">
        <f t="shared" si="2"/>
        <v>396.45</v>
      </c>
      <c r="T7" s="38"/>
      <c r="U7" s="39"/>
    </row>
    <row r="8" spans="1:21" s="35" customFormat="1" ht="12.75">
      <c r="A8" s="37">
        <v>5</v>
      </c>
      <c r="B8" s="36" t="s">
        <v>124</v>
      </c>
      <c r="C8" s="36" t="s">
        <v>125</v>
      </c>
      <c r="D8" s="36" t="s">
        <v>126</v>
      </c>
      <c r="E8" s="27">
        <v>310</v>
      </c>
      <c r="F8" s="27">
        <f t="shared" si="0"/>
        <v>46.5</v>
      </c>
      <c r="G8" s="36">
        <v>62</v>
      </c>
      <c r="H8" s="36">
        <v>38</v>
      </c>
      <c r="I8" s="36">
        <v>90</v>
      </c>
      <c r="J8" s="36">
        <v>25</v>
      </c>
      <c r="K8" s="36">
        <v>90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40</v>
      </c>
      <c r="R8" s="36">
        <f t="shared" si="1"/>
        <v>345</v>
      </c>
      <c r="S8" s="78">
        <f t="shared" si="2"/>
        <v>391.5</v>
      </c>
      <c r="T8" s="38"/>
      <c r="U8" s="39"/>
    </row>
    <row r="9" spans="1:21" s="35" customFormat="1" ht="12.75">
      <c r="A9" s="37">
        <v>6</v>
      </c>
      <c r="B9" s="36" t="s">
        <v>131</v>
      </c>
      <c r="C9" s="36" t="s">
        <v>128</v>
      </c>
      <c r="D9" s="36" t="s">
        <v>14</v>
      </c>
      <c r="E9" s="27">
        <v>377</v>
      </c>
      <c r="F9" s="27">
        <f t="shared" si="0"/>
        <v>56.55</v>
      </c>
      <c r="G9" s="36">
        <v>0</v>
      </c>
      <c r="H9" s="36">
        <v>12</v>
      </c>
      <c r="I9" s="36">
        <v>0</v>
      </c>
      <c r="J9" s="36">
        <v>38</v>
      </c>
      <c r="K9" s="36">
        <v>0</v>
      </c>
      <c r="L9" s="36">
        <v>0</v>
      </c>
      <c r="M9" s="36">
        <v>47.5</v>
      </c>
      <c r="N9" s="36">
        <v>120</v>
      </c>
      <c r="O9" s="36">
        <v>0</v>
      </c>
      <c r="P9" s="36">
        <v>0</v>
      </c>
      <c r="Q9" s="36">
        <v>50</v>
      </c>
      <c r="R9" s="36">
        <f t="shared" si="1"/>
        <v>267.5</v>
      </c>
      <c r="S9" s="78">
        <f t="shared" si="2"/>
        <v>324.05</v>
      </c>
      <c r="T9" s="38"/>
      <c r="U9" s="39"/>
    </row>
    <row r="10" spans="1:21" s="35" customFormat="1" ht="12.75">
      <c r="A10" s="37">
        <v>7</v>
      </c>
      <c r="B10" s="36" t="s">
        <v>132</v>
      </c>
      <c r="C10" s="36" t="s">
        <v>133</v>
      </c>
      <c r="D10" s="36" t="s">
        <v>123</v>
      </c>
      <c r="E10" s="27">
        <v>105.6</v>
      </c>
      <c r="F10" s="27">
        <f t="shared" si="0"/>
        <v>15.839999999999998</v>
      </c>
      <c r="G10" s="36">
        <v>50</v>
      </c>
      <c r="H10" s="36">
        <v>48</v>
      </c>
      <c r="I10" s="36">
        <v>31</v>
      </c>
      <c r="J10" s="36">
        <v>20</v>
      </c>
      <c r="K10" s="36">
        <v>0</v>
      </c>
      <c r="L10" s="36">
        <v>38</v>
      </c>
      <c r="M10" s="36">
        <v>0</v>
      </c>
      <c r="N10" s="36">
        <v>96</v>
      </c>
      <c r="O10" s="36">
        <v>0</v>
      </c>
      <c r="P10" s="36">
        <v>0</v>
      </c>
      <c r="Q10" s="36">
        <v>0</v>
      </c>
      <c r="R10" s="36">
        <f t="shared" si="1"/>
        <v>283</v>
      </c>
      <c r="S10" s="78">
        <f t="shared" si="2"/>
        <v>298.84</v>
      </c>
      <c r="T10" s="38"/>
      <c r="U10" s="39"/>
    </row>
    <row r="11" spans="1:21" s="35" customFormat="1" ht="12.75">
      <c r="A11" s="37">
        <v>8</v>
      </c>
      <c r="B11" s="36" t="s">
        <v>179</v>
      </c>
      <c r="C11" s="36" t="s">
        <v>180</v>
      </c>
      <c r="D11" s="36" t="s">
        <v>181</v>
      </c>
      <c r="E11" s="27">
        <v>0</v>
      </c>
      <c r="F11" s="36">
        <f>270.4*25%</f>
        <v>67.6</v>
      </c>
      <c r="G11" s="36">
        <v>0</v>
      </c>
      <c r="H11" s="36">
        <v>0</v>
      </c>
      <c r="I11" s="36">
        <v>0</v>
      </c>
      <c r="J11" s="36">
        <v>0</v>
      </c>
      <c r="K11" s="36">
        <v>58</v>
      </c>
      <c r="L11" s="36">
        <v>0</v>
      </c>
      <c r="M11" s="36">
        <v>58</v>
      </c>
      <c r="N11" s="36">
        <v>32</v>
      </c>
      <c r="O11" s="36">
        <v>0</v>
      </c>
      <c r="P11" s="36">
        <v>0</v>
      </c>
      <c r="Q11" s="36">
        <v>0</v>
      </c>
      <c r="R11" s="36">
        <f t="shared" si="1"/>
        <v>148</v>
      </c>
      <c r="S11" s="94">
        <f>F11+R11</f>
        <v>215.6</v>
      </c>
      <c r="T11" s="62"/>
      <c r="U11" s="39"/>
    </row>
    <row r="12" spans="1:21" s="35" customFormat="1" ht="12.75">
      <c r="A12" s="37">
        <v>9</v>
      </c>
      <c r="B12" s="27" t="s">
        <v>379</v>
      </c>
      <c r="C12" s="27" t="s">
        <v>184</v>
      </c>
      <c r="D12" s="79" t="s">
        <v>378</v>
      </c>
      <c r="E12" s="27">
        <v>0</v>
      </c>
      <c r="F12" s="89">
        <f>403*25%</f>
        <v>100.75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40</v>
      </c>
      <c r="O12" s="90">
        <v>0</v>
      </c>
      <c r="P12" s="36">
        <v>0</v>
      </c>
      <c r="Q12" s="36">
        <v>0</v>
      </c>
      <c r="R12" s="36">
        <f t="shared" si="1"/>
        <v>40</v>
      </c>
      <c r="S12" s="36">
        <f>F12+R12</f>
        <v>140.75</v>
      </c>
      <c r="T12" s="62"/>
      <c r="U12" s="39"/>
    </row>
    <row r="13" spans="1:21" s="35" customFormat="1" ht="12.75">
      <c r="A13" s="37">
        <v>10</v>
      </c>
      <c r="B13" s="36" t="s">
        <v>182</v>
      </c>
      <c r="C13" s="36" t="s">
        <v>183</v>
      </c>
      <c r="D13" s="36" t="s">
        <v>123</v>
      </c>
      <c r="E13" s="27">
        <v>0</v>
      </c>
      <c r="F13" s="36">
        <f>300.75*25%</f>
        <v>75.1875</v>
      </c>
      <c r="G13" s="36">
        <v>0</v>
      </c>
      <c r="H13" s="36">
        <v>0</v>
      </c>
      <c r="I13" s="36">
        <v>0</v>
      </c>
      <c r="J13" s="36">
        <v>0</v>
      </c>
      <c r="K13" s="36">
        <v>25</v>
      </c>
      <c r="L13" s="36">
        <v>31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 t="shared" si="1"/>
        <v>56</v>
      </c>
      <c r="S13" s="94">
        <f>F13+R13</f>
        <v>131.1875</v>
      </c>
      <c r="T13" s="38"/>
      <c r="U13" s="39"/>
    </row>
    <row r="14" spans="1:21" s="35" customFormat="1" ht="12.75">
      <c r="A14" s="37">
        <v>11</v>
      </c>
      <c r="B14" s="36" t="s">
        <v>165</v>
      </c>
      <c r="C14" s="36" t="s">
        <v>166</v>
      </c>
      <c r="D14" s="36" t="s">
        <v>14</v>
      </c>
      <c r="E14" s="27">
        <v>3.6</v>
      </c>
      <c r="F14" s="27">
        <f>E14*15%</f>
        <v>0.54</v>
      </c>
      <c r="G14" s="36">
        <v>0</v>
      </c>
      <c r="H14" s="36">
        <v>0</v>
      </c>
      <c r="I14" s="36">
        <v>0</v>
      </c>
      <c r="J14" s="36">
        <v>0</v>
      </c>
      <c r="K14" s="36">
        <v>20</v>
      </c>
      <c r="L14" s="36">
        <v>25</v>
      </c>
      <c r="M14" s="36">
        <v>31</v>
      </c>
      <c r="N14" s="36">
        <v>32</v>
      </c>
      <c r="O14" s="36">
        <v>0</v>
      </c>
      <c r="P14" s="36">
        <v>0</v>
      </c>
      <c r="Q14" s="36">
        <v>0</v>
      </c>
      <c r="R14" s="36">
        <f t="shared" si="1"/>
        <v>108</v>
      </c>
      <c r="S14" s="78">
        <f>R14+F14</f>
        <v>108.54</v>
      </c>
      <c r="T14" s="38"/>
      <c r="U14" s="39"/>
    </row>
    <row r="15" spans="1:21" s="35" customFormat="1" ht="12.75">
      <c r="A15" s="37">
        <v>12</v>
      </c>
      <c r="B15" s="26" t="s">
        <v>149</v>
      </c>
      <c r="C15" s="27" t="s">
        <v>150</v>
      </c>
      <c r="D15" s="27"/>
      <c r="E15" s="27">
        <v>34.4</v>
      </c>
      <c r="F15" s="27">
        <f>E15*15%</f>
        <v>5.159999999999999</v>
      </c>
      <c r="G15" s="36">
        <v>6</v>
      </c>
      <c r="H15" s="36">
        <v>0</v>
      </c>
      <c r="I15" s="36">
        <v>20</v>
      </c>
      <c r="J15" s="36">
        <v>16</v>
      </c>
      <c r="K15" s="36">
        <v>0</v>
      </c>
      <c r="L15" s="36">
        <v>0</v>
      </c>
      <c r="M15" s="36">
        <v>47</v>
      </c>
      <c r="N15" s="36">
        <v>0</v>
      </c>
      <c r="O15" s="36">
        <v>0</v>
      </c>
      <c r="P15" s="36">
        <v>0</v>
      </c>
      <c r="Q15" s="36">
        <v>0</v>
      </c>
      <c r="R15" s="36">
        <f t="shared" si="1"/>
        <v>89</v>
      </c>
      <c r="S15" s="78">
        <f>R15+F15</f>
        <v>94.16</v>
      </c>
      <c r="T15" s="38"/>
      <c r="U15" s="39"/>
    </row>
    <row r="16" spans="1:21" s="35" customFormat="1" ht="12.75">
      <c r="A16" s="37">
        <v>13</v>
      </c>
      <c r="B16" s="36" t="s">
        <v>154</v>
      </c>
      <c r="C16" s="36" t="s">
        <v>155</v>
      </c>
      <c r="D16" s="36" t="s">
        <v>156</v>
      </c>
      <c r="E16" s="27">
        <v>42</v>
      </c>
      <c r="F16" s="27">
        <f>E16*15%</f>
        <v>6.3</v>
      </c>
      <c r="G16" s="36">
        <v>0</v>
      </c>
      <c r="H16" s="36">
        <v>0</v>
      </c>
      <c r="I16" s="36">
        <v>47</v>
      </c>
      <c r="J16" s="36">
        <v>0</v>
      </c>
      <c r="K16" s="36">
        <v>31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 t="shared" si="1"/>
        <v>78</v>
      </c>
      <c r="S16" s="78">
        <f>R16+F16</f>
        <v>84.3</v>
      </c>
      <c r="T16" s="38"/>
      <c r="U16" s="39"/>
    </row>
    <row r="17" spans="1:21" s="35" customFormat="1" ht="12.75">
      <c r="A17" s="37">
        <v>14</v>
      </c>
      <c r="B17" s="36" t="s">
        <v>196</v>
      </c>
      <c r="C17" s="36" t="s">
        <v>197</v>
      </c>
      <c r="D17" s="36" t="s">
        <v>11</v>
      </c>
      <c r="E17" s="27">
        <v>0</v>
      </c>
      <c r="F17" s="36">
        <f>154*25%</f>
        <v>38.5</v>
      </c>
      <c r="G17" s="36">
        <v>0</v>
      </c>
      <c r="H17" s="36">
        <v>0</v>
      </c>
      <c r="I17" s="36">
        <v>0</v>
      </c>
      <c r="J17" s="36">
        <v>6</v>
      </c>
      <c r="K17" s="36">
        <v>16</v>
      </c>
      <c r="L17" s="36">
        <v>0</v>
      </c>
      <c r="M17" s="36">
        <v>0</v>
      </c>
      <c r="N17" s="36">
        <v>21</v>
      </c>
      <c r="O17" s="36">
        <v>0</v>
      </c>
      <c r="P17" s="36">
        <v>0</v>
      </c>
      <c r="Q17" s="36">
        <v>0</v>
      </c>
      <c r="R17" s="36">
        <f t="shared" si="1"/>
        <v>43</v>
      </c>
      <c r="S17" s="94">
        <f>F17+R17</f>
        <v>81.5</v>
      </c>
      <c r="T17" s="38"/>
      <c r="U17" s="39"/>
    </row>
    <row r="18" spans="1:21" s="35" customFormat="1" ht="12.75">
      <c r="A18" s="37">
        <v>15</v>
      </c>
      <c r="B18" s="36" t="s">
        <v>161</v>
      </c>
      <c r="C18" s="27" t="s">
        <v>162</v>
      </c>
      <c r="D18" s="27" t="s">
        <v>11</v>
      </c>
      <c r="E18" s="27">
        <v>16</v>
      </c>
      <c r="F18" s="27">
        <f>E18*15%</f>
        <v>2.4</v>
      </c>
      <c r="G18" s="36">
        <v>0</v>
      </c>
      <c r="H18" s="36">
        <v>0</v>
      </c>
      <c r="I18" s="36">
        <v>0</v>
      </c>
      <c r="J18" s="36">
        <v>72</v>
      </c>
      <c r="K18" s="36">
        <v>0</v>
      </c>
      <c r="L18" s="36">
        <v>0</v>
      </c>
      <c r="M18" s="36">
        <v>0</v>
      </c>
      <c r="N18" s="36">
        <v>7</v>
      </c>
      <c r="O18" s="36">
        <v>0</v>
      </c>
      <c r="P18" s="36">
        <v>0</v>
      </c>
      <c r="Q18" s="36">
        <v>0</v>
      </c>
      <c r="R18" s="36">
        <f t="shared" si="1"/>
        <v>79</v>
      </c>
      <c r="S18" s="78">
        <f>R18+F18</f>
        <v>81.4</v>
      </c>
      <c r="T18" s="38"/>
      <c r="U18" s="39"/>
    </row>
    <row r="19" spans="1:21" s="35" customFormat="1" ht="12.75">
      <c r="A19" s="37">
        <v>16</v>
      </c>
      <c r="B19" s="79" t="s">
        <v>357</v>
      </c>
      <c r="C19" s="42" t="s">
        <v>374</v>
      </c>
      <c r="D19" s="36" t="s">
        <v>373</v>
      </c>
      <c r="E19" s="27">
        <v>0</v>
      </c>
      <c r="F19" s="27">
        <f>E19*15%</f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38</v>
      </c>
      <c r="N19" s="36">
        <v>0</v>
      </c>
      <c r="O19" s="36">
        <v>0</v>
      </c>
      <c r="P19" s="36">
        <v>0</v>
      </c>
      <c r="Q19" s="36">
        <v>0</v>
      </c>
      <c r="R19" s="36">
        <f t="shared" si="1"/>
        <v>38</v>
      </c>
      <c r="S19" s="78">
        <f>R19+F19</f>
        <v>38</v>
      </c>
      <c r="T19" s="38"/>
      <c r="U19" s="39"/>
    </row>
    <row r="20" spans="1:21" s="35" customFormat="1" ht="12.75">
      <c r="A20" s="37">
        <v>17</v>
      </c>
      <c r="B20" s="36" t="s">
        <v>138</v>
      </c>
      <c r="C20" s="36" t="s">
        <v>139</v>
      </c>
      <c r="D20" s="36" t="s">
        <v>140</v>
      </c>
      <c r="E20" s="27">
        <v>40</v>
      </c>
      <c r="F20" s="27">
        <f>E20*15%</f>
        <v>6</v>
      </c>
      <c r="G20" s="36">
        <v>21</v>
      </c>
      <c r="H20" s="36">
        <v>0</v>
      </c>
      <c r="I20" s="36">
        <v>0</v>
      </c>
      <c r="J20" s="36">
        <v>10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 t="shared" si="1"/>
        <v>31</v>
      </c>
      <c r="S20" s="78">
        <f>R20+F20</f>
        <v>37</v>
      </c>
      <c r="T20" s="38"/>
      <c r="U20" s="39"/>
    </row>
    <row r="21" spans="1:21" s="35" customFormat="1" ht="12.75">
      <c r="A21" s="37">
        <v>18</v>
      </c>
      <c r="B21" s="36" t="s">
        <v>249</v>
      </c>
      <c r="C21" s="36" t="s">
        <v>250</v>
      </c>
      <c r="D21" s="36" t="s">
        <v>372</v>
      </c>
      <c r="E21" s="27">
        <v>0</v>
      </c>
      <c r="F21" s="36">
        <f>E21*15%</f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25</v>
      </c>
      <c r="N21" s="36">
        <v>9</v>
      </c>
      <c r="O21" s="36">
        <v>0</v>
      </c>
      <c r="P21" s="36">
        <v>0</v>
      </c>
      <c r="Q21" s="36">
        <v>0</v>
      </c>
      <c r="R21" s="36">
        <f t="shared" si="1"/>
        <v>34</v>
      </c>
      <c r="S21" s="36">
        <f>F21+R21</f>
        <v>34</v>
      </c>
      <c r="T21" s="38"/>
      <c r="U21" s="39"/>
    </row>
    <row r="22" spans="1:21" s="35" customFormat="1" ht="12.75">
      <c r="A22" s="37">
        <v>19</v>
      </c>
      <c r="B22" s="27" t="s">
        <v>144</v>
      </c>
      <c r="C22" s="27" t="s">
        <v>145</v>
      </c>
      <c r="D22" s="27"/>
      <c r="E22" s="27">
        <v>0</v>
      </c>
      <c r="F22" s="27">
        <v>0</v>
      </c>
      <c r="G22" s="27">
        <v>17</v>
      </c>
      <c r="H22" s="36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79">
        <v>14</v>
      </c>
      <c r="O22" s="27">
        <v>0</v>
      </c>
      <c r="P22" s="27">
        <v>0</v>
      </c>
      <c r="Q22" s="36">
        <v>0</v>
      </c>
      <c r="R22" s="36">
        <f t="shared" si="1"/>
        <v>31</v>
      </c>
      <c r="S22" s="78">
        <f>R22+F22</f>
        <v>31</v>
      </c>
      <c r="T22" s="38"/>
      <c r="U22" s="39"/>
    </row>
    <row r="23" spans="1:21" s="35" customFormat="1" ht="12.75">
      <c r="A23" s="37">
        <v>20</v>
      </c>
      <c r="B23" s="36" t="s">
        <v>136</v>
      </c>
      <c r="C23" s="36" t="s">
        <v>137</v>
      </c>
      <c r="D23" s="36" t="s">
        <v>123</v>
      </c>
      <c r="E23" s="27">
        <v>193</v>
      </c>
      <c r="F23" s="27">
        <f>E23*15%</f>
        <v>28.95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f t="shared" si="1"/>
        <v>0</v>
      </c>
      <c r="S23" s="78">
        <f>R23+F23</f>
        <v>28.95</v>
      </c>
      <c r="T23" s="38"/>
      <c r="U23" s="39"/>
    </row>
    <row r="24" spans="1:21" s="35" customFormat="1" ht="12.75">
      <c r="A24" s="37">
        <v>21</v>
      </c>
      <c r="B24" s="36" t="s">
        <v>141</v>
      </c>
      <c r="C24" s="36" t="s">
        <v>142</v>
      </c>
      <c r="D24" s="36" t="s">
        <v>23</v>
      </c>
      <c r="E24" s="27">
        <v>57.2</v>
      </c>
      <c r="F24" s="27">
        <f>E24*15%</f>
        <v>8.58</v>
      </c>
      <c r="G24" s="36">
        <v>14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6</v>
      </c>
      <c r="O24" s="36">
        <v>0</v>
      </c>
      <c r="P24" s="36">
        <v>0</v>
      </c>
      <c r="Q24" s="36">
        <v>0</v>
      </c>
      <c r="R24" s="36">
        <f t="shared" si="1"/>
        <v>20</v>
      </c>
      <c r="S24" s="78">
        <f>R24+F24</f>
        <v>28.58</v>
      </c>
      <c r="T24" s="38"/>
      <c r="U24" s="39"/>
    </row>
    <row r="25" spans="1:21" s="35" customFormat="1" ht="12.75">
      <c r="A25" s="37">
        <v>22</v>
      </c>
      <c r="B25" s="79" t="s">
        <v>358</v>
      </c>
      <c r="C25" s="36" t="s">
        <v>371</v>
      </c>
      <c r="D25" s="36" t="s">
        <v>370</v>
      </c>
      <c r="E25" s="27">
        <v>0</v>
      </c>
      <c r="F25" s="27">
        <f>E25*15%</f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20</v>
      </c>
      <c r="N25" s="36">
        <v>0</v>
      </c>
      <c r="O25" s="36">
        <v>0</v>
      </c>
      <c r="P25" s="36">
        <v>0</v>
      </c>
      <c r="Q25" s="36">
        <v>0</v>
      </c>
      <c r="R25" s="36">
        <f t="shared" si="1"/>
        <v>20</v>
      </c>
      <c r="S25" s="78">
        <f>R25+F25</f>
        <v>20</v>
      </c>
      <c r="T25" s="38"/>
      <c r="U25" s="39"/>
    </row>
    <row r="26" spans="1:21" s="35" customFormat="1" ht="12.75">
      <c r="A26" s="37">
        <v>23</v>
      </c>
      <c r="B26" s="36" t="s">
        <v>212</v>
      </c>
      <c r="C26" s="36" t="s">
        <v>213</v>
      </c>
      <c r="D26" s="36" t="s">
        <v>34</v>
      </c>
      <c r="E26" s="27">
        <v>0</v>
      </c>
      <c r="F26" s="36">
        <f>23*25%</f>
        <v>5.75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11</v>
      </c>
      <c r="O26" s="36">
        <v>0</v>
      </c>
      <c r="P26" s="36">
        <v>0</v>
      </c>
      <c r="Q26" s="36">
        <v>0</v>
      </c>
      <c r="R26" s="36">
        <f t="shared" si="1"/>
        <v>11</v>
      </c>
      <c r="S26" s="36">
        <f>F26+R26</f>
        <v>16.75</v>
      </c>
      <c r="T26" s="38"/>
      <c r="U26" s="39"/>
    </row>
    <row r="27" spans="1:20" s="35" customFormat="1" ht="12.75">
      <c r="A27" s="37">
        <v>24</v>
      </c>
      <c r="B27" s="79" t="s">
        <v>369</v>
      </c>
      <c r="C27" s="36" t="s">
        <v>368</v>
      </c>
      <c r="D27" s="36" t="s">
        <v>365</v>
      </c>
      <c r="E27" s="27">
        <v>0</v>
      </c>
      <c r="F27" s="27">
        <f aca="true" t="shared" si="3" ref="F27:F35">E27*15%</f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16</v>
      </c>
      <c r="N27" s="36">
        <v>0</v>
      </c>
      <c r="O27" s="36">
        <v>0</v>
      </c>
      <c r="P27" s="36">
        <v>0</v>
      </c>
      <c r="Q27" s="36">
        <v>0</v>
      </c>
      <c r="R27" s="36">
        <f t="shared" si="1"/>
        <v>16</v>
      </c>
      <c r="S27" s="27">
        <f aca="true" t="shared" si="4" ref="S27:S35">R27+F27</f>
        <v>16</v>
      </c>
      <c r="T27" s="38"/>
    </row>
    <row r="28" spans="1:20" s="68" customFormat="1" ht="12">
      <c r="A28" s="37">
        <v>25</v>
      </c>
      <c r="B28" s="79" t="s">
        <v>359</v>
      </c>
      <c r="C28" s="36" t="s">
        <v>367</v>
      </c>
      <c r="D28" s="36" t="s">
        <v>365</v>
      </c>
      <c r="E28" s="27">
        <v>0</v>
      </c>
      <c r="F28" s="27">
        <f t="shared" si="3"/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13</v>
      </c>
      <c r="N28" s="36">
        <v>0</v>
      </c>
      <c r="O28" s="36">
        <v>0</v>
      </c>
      <c r="P28" s="36">
        <v>0</v>
      </c>
      <c r="Q28" s="36">
        <v>0</v>
      </c>
      <c r="R28" s="36">
        <f t="shared" si="1"/>
        <v>13</v>
      </c>
      <c r="S28" s="27">
        <f t="shared" si="4"/>
        <v>13</v>
      </c>
      <c r="T28" s="38"/>
    </row>
    <row r="29" spans="1:20" s="68" customFormat="1" ht="12">
      <c r="A29" s="37">
        <v>26</v>
      </c>
      <c r="B29" s="93" t="s">
        <v>163</v>
      </c>
      <c r="C29" s="27" t="s">
        <v>366</v>
      </c>
      <c r="D29" s="27"/>
      <c r="E29" s="27">
        <v>5.4</v>
      </c>
      <c r="F29" s="27">
        <f t="shared" si="3"/>
        <v>0.81</v>
      </c>
      <c r="G29" s="36">
        <v>0</v>
      </c>
      <c r="H29" s="36">
        <v>0</v>
      </c>
      <c r="I29" s="36">
        <v>0</v>
      </c>
      <c r="J29" s="36">
        <v>8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f t="shared" si="1"/>
        <v>8</v>
      </c>
      <c r="S29" s="27">
        <f t="shared" si="4"/>
        <v>8.81</v>
      </c>
      <c r="T29" s="38"/>
    </row>
    <row r="30" spans="1:20" s="68" customFormat="1" ht="12">
      <c r="A30" s="37">
        <v>27</v>
      </c>
      <c r="B30" s="42" t="s">
        <v>152</v>
      </c>
      <c r="C30" s="42" t="s">
        <v>153</v>
      </c>
      <c r="D30" s="42"/>
      <c r="E30" s="27">
        <v>51.2</v>
      </c>
      <c r="F30" s="27">
        <f t="shared" si="3"/>
        <v>7.68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f t="shared" si="1"/>
        <v>0</v>
      </c>
      <c r="S30" s="27">
        <f t="shared" si="4"/>
        <v>7.68</v>
      </c>
      <c r="T30" s="61"/>
    </row>
    <row r="31" spans="1:20" s="68" customFormat="1" ht="12">
      <c r="A31" s="37">
        <v>28</v>
      </c>
      <c r="B31" s="42" t="s">
        <v>157</v>
      </c>
      <c r="C31" s="42" t="s">
        <v>158</v>
      </c>
      <c r="D31" s="42" t="s">
        <v>24</v>
      </c>
      <c r="E31" s="27">
        <v>25</v>
      </c>
      <c r="F31" s="27">
        <f t="shared" si="3"/>
        <v>3.75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f t="shared" si="1"/>
        <v>0</v>
      </c>
      <c r="S31" s="27">
        <f t="shared" si="4"/>
        <v>3.75</v>
      </c>
      <c r="T31" s="61"/>
    </row>
    <row r="32" spans="1:20" s="68" customFormat="1" ht="12.75">
      <c r="A32" s="37">
        <v>29</v>
      </c>
      <c r="B32" s="42" t="s">
        <v>159</v>
      </c>
      <c r="C32" s="42" t="s">
        <v>160</v>
      </c>
      <c r="D32" s="42" t="s">
        <v>14</v>
      </c>
      <c r="E32" s="27">
        <v>21</v>
      </c>
      <c r="F32" s="27">
        <f t="shared" si="3"/>
        <v>3.15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f t="shared" si="1"/>
        <v>0</v>
      </c>
      <c r="S32" s="27">
        <f t="shared" si="4"/>
        <v>3.15</v>
      </c>
      <c r="T32" s="61"/>
    </row>
    <row r="33" spans="1:20" s="39" customFormat="1" ht="12.75">
      <c r="A33" s="37">
        <v>30</v>
      </c>
      <c r="B33" s="36" t="s">
        <v>167</v>
      </c>
      <c r="C33" s="36" t="s">
        <v>168</v>
      </c>
      <c r="D33" s="36" t="s">
        <v>169</v>
      </c>
      <c r="E33" s="27">
        <v>0</v>
      </c>
      <c r="F33" s="27">
        <f t="shared" si="3"/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f t="shared" si="1"/>
        <v>0</v>
      </c>
      <c r="S33" s="27">
        <f t="shared" si="4"/>
        <v>0</v>
      </c>
      <c r="T33" s="62"/>
    </row>
    <row r="34" spans="1:20" s="39" customFormat="1" ht="12.75">
      <c r="A34" s="37">
        <v>31</v>
      </c>
      <c r="B34" s="36" t="s">
        <v>170</v>
      </c>
      <c r="C34" s="36" t="s">
        <v>171</v>
      </c>
      <c r="D34" s="36" t="s">
        <v>172</v>
      </c>
      <c r="E34" s="27">
        <v>0</v>
      </c>
      <c r="F34" s="27">
        <f t="shared" si="3"/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f t="shared" si="1"/>
        <v>0</v>
      </c>
      <c r="S34" s="27">
        <f t="shared" si="4"/>
        <v>0</v>
      </c>
      <c r="T34" s="62"/>
    </row>
    <row r="35" spans="1:20" s="35" customFormat="1" ht="12.75">
      <c r="A35" s="37">
        <v>32</v>
      </c>
      <c r="B35" s="36" t="s">
        <v>175</v>
      </c>
      <c r="C35" s="27" t="s">
        <v>176</v>
      </c>
      <c r="D35" s="27"/>
      <c r="E35" s="27">
        <v>0</v>
      </c>
      <c r="F35" s="27">
        <f t="shared" si="3"/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 t="shared" si="1"/>
        <v>0</v>
      </c>
      <c r="S35" s="27">
        <f t="shared" si="4"/>
        <v>0</v>
      </c>
      <c r="T35" s="62"/>
    </row>
    <row r="36" spans="1:20" s="68" customFormat="1" ht="13.5" thickBot="1">
      <c r="A36" s="98">
        <v>19</v>
      </c>
      <c r="B36" s="45" t="s">
        <v>212</v>
      </c>
      <c r="C36" s="45" t="s">
        <v>213</v>
      </c>
      <c r="D36" s="45" t="s">
        <v>34</v>
      </c>
      <c r="E36" s="91">
        <v>0</v>
      </c>
      <c r="F36" s="45">
        <f>23*25%</f>
        <v>5.75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11</v>
      </c>
      <c r="O36" s="45">
        <v>0</v>
      </c>
      <c r="P36" s="45">
        <v>0</v>
      </c>
      <c r="Q36" s="45">
        <v>0</v>
      </c>
      <c r="R36" s="45">
        <f t="shared" si="1"/>
        <v>11</v>
      </c>
      <c r="S36" s="45">
        <f>F36+R36</f>
        <v>16.75</v>
      </c>
      <c r="T36" s="92"/>
    </row>
    <row r="37" spans="1:14" ht="12.75">
      <c r="A37" s="152" t="s">
        <v>173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1:14" ht="12.75">
      <c r="A38" s="152" t="s">
        <v>439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ht="12.75"/>
  </sheetData>
  <sheetProtection password="DBCD" sheet="1"/>
  <mergeCells count="4">
    <mergeCell ref="A2:D2"/>
    <mergeCell ref="E1:T1"/>
    <mergeCell ref="A37:N37"/>
    <mergeCell ref="A38:N38"/>
  </mergeCells>
  <printOptions/>
  <pageMargins left="0.08" right="0.04" top="1" bottom="0.4" header="0.5" footer="0.5"/>
  <pageSetup horizontalDpi="600" verticalDpi="600" orientation="landscape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22">
      <selection activeCell="H38" sqref="H38"/>
    </sheetView>
  </sheetViews>
  <sheetFormatPr defaultColWidth="9.140625" defaultRowHeight="12.75"/>
  <cols>
    <col min="1" max="1" width="4.140625" style="2" customWidth="1"/>
    <col min="2" max="2" width="9.140625" style="1" customWidth="1"/>
    <col min="3" max="3" width="8.7109375" style="1" customWidth="1"/>
    <col min="4" max="4" width="25.8515625" style="2" customWidth="1"/>
    <col min="5" max="5" width="8.28125" style="12" customWidth="1"/>
    <col min="6" max="6" width="7.57421875" style="14" customWidth="1"/>
    <col min="7" max="8" width="7.140625" style="2" customWidth="1"/>
    <col min="9" max="9" width="8.8515625" style="2" customWidth="1"/>
    <col min="10" max="10" width="8.7109375" style="2" customWidth="1"/>
    <col min="11" max="11" width="8.8515625" style="32" customWidth="1"/>
    <col min="12" max="12" width="9.8515625" style="15" customWidth="1"/>
    <col min="13" max="13" width="9.00390625" style="15" customWidth="1"/>
    <col min="14" max="14" width="7.7109375" style="145" bestFit="1" customWidth="1"/>
    <col min="15" max="15" width="9.140625" style="16" customWidth="1"/>
    <col min="16" max="16" width="9.140625" style="2" customWidth="1"/>
    <col min="17" max="17" width="6.8515625" style="2" customWidth="1"/>
    <col min="18" max="18" width="8.28125" style="17" customWidth="1"/>
    <col min="19" max="19" width="7.7109375" style="17" customWidth="1"/>
    <col min="20" max="20" width="6.00390625" style="2" customWidth="1"/>
    <col min="21" max="21" width="8.7109375" style="2" customWidth="1"/>
    <col min="22" max="16384" width="9.140625" style="2" customWidth="1"/>
  </cols>
  <sheetData>
    <row r="1" spans="5:20" s="1" customFormat="1" ht="93.75" customHeight="1">
      <c r="E1" s="154" t="s">
        <v>177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14" ht="22.5" customHeight="1" thickBot="1">
      <c r="A2" s="155" t="s">
        <v>178</v>
      </c>
      <c r="B2" s="156"/>
      <c r="C2" s="156"/>
      <c r="D2" s="156"/>
      <c r="K2" s="30"/>
      <c r="N2" s="143"/>
    </row>
    <row r="3" spans="1:20" s="4" customFormat="1" ht="81" customHeight="1" thickBot="1">
      <c r="A3" s="5" t="s">
        <v>1</v>
      </c>
      <c r="B3" s="6" t="s">
        <v>2</v>
      </c>
      <c r="C3" s="6" t="s">
        <v>3</v>
      </c>
      <c r="D3" s="13" t="s">
        <v>4</v>
      </c>
      <c r="E3" s="7" t="s">
        <v>5</v>
      </c>
      <c r="F3" s="8" t="s">
        <v>6</v>
      </c>
      <c r="G3" s="7" t="s">
        <v>26</v>
      </c>
      <c r="H3" s="7" t="s">
        <v>28</v>
      </c>
      <c r="I3" s="7" t="s">
        <v>254</v>
      </c>
      <c r="J3" s="7" t="s">
        <v>343</v>
      </c>
      <c r="K3" s="31" t="s">
        <v>344</v>
      </c>
      <c r="L3" s="7" t="s">
        <v>355</v>
      </c>
      <c r="M3" s="7" t="s">
        <v>360</v>
      </c>
      <c r="N3" s="9" t="s">
        <v>30</v>
      </c>
      <c r="O3" s="9" t="s">
        <v>27</v>
      </c>
      <c r="P3" s="9" t="s">
        <v>29</v>
      </c>
      <c r="Q3" s="9" t="s">
        <v>7</v>
      </c>
      <c r="R3" s="10" t="s">
        <v>8</v>
      </c>
      <c r="S3" s="10" t="s">
        <v>9</v>
      </c>
      <c r="T3" s="11" t="s">
        <v>10</v>
      </c>
    </row>
    <row r="4" spans="1:20" s="18" customFormat="1" ht="12.75">
      <c r="A4" s="49">
        <v>1</v>
      </c>
      <c r="B4" s="48" t="s">
        <v>223</v>
      </c>
      <c r="C4" s="48" t="s">
        <v>224</v>
      </c>
      <c r="D4" s="48" t="s">
        <v>225</v>
      </c>
      <c r="E4" s="47">
        <v>0</v>
      </c>
      <c r="F4" s="48">
        <f>E4*15%</f>
        <v>0</v>
      </c>
      <c r="G4" s="48">
        <v>0</v>
      </c>
      <c r="H4" s="48">
        <v>0</v>
      </c>
      <c r="I4" s="48">
        <v>16</v>
      </c>
      <c r="J4" s="48">
        <v>0</v>
      </c>
      <c r="K4" s="48">
        <v>90</v>
      </c>
      <c r="L4" s="48">
        <v>90</v>
      </c>
      <c r="M4" s="48">
        <v>72</v>
      </c>
      <c r="N4" s="48">
        <v>120</v>
      </c>
      <c r="O4" s="48">
        <v>0</v>
      </c>
      <c r="P4" s="48">
        <v>0</v>
      </c>
      <c r="Q4" s="48">
        <v>0</v>
      </c>
      <c r="R4" s="48">
        <f aca="true" t="shared" si="0" ref="R4:R45">SUM(G4:Q4)</f>
        <v>388</v>
      </c>
      <c r="S4" s="48">
        <f aca="true" t="shared" si="1" ref="S4:S45">F4+R4</f>
        <v>388</v>
      </c>
      <c r="T4" s="113"/>
    </row>
    <row r="5" spans="1:20" s="18" customFormat="1" ht="12.75">
      <c r="A5" s="37">
        <v>2</v>
      </c>
      <c r="B5" s="36" t="s">
        <v>194</v>
      </c>
      <c r="C5" s="36" t="s">
        <v>195</v>
      </c>
      <c r="D5" s="36" t="s">
        <v>123</v>
      </c>
      <c r="E5" s="27">
        <v>255</v>
      </c>
      <c r="F5" s="36">
        <f>E5*15%</f>
        <v>38.25</v>
      </c>
      <c r="G5" s="36">
        <v>0</v>
      </c>
      <c r="H5" s="36">
        <v>38</v>
      </c>
      <c r="I5" s="36">
        <v>0</v>
      </c>
      <c r="J5" s="36">
        <v>58</v>
      </c>
      <c r="K5" s="36">
        <v>72</v>
      </c>
      <c r="L5" s="36">
        <v>58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f t="shared" si="0"/>
        <v>226</v>
      </c>
      <c r="S5" s="36">
        <f t="shared" si="1"/>
        <v>264.25</v>
      </c>
      <c r="T5" s="106"/>
    </row>
    <row r="6" spans="1:21" s="1" customFormat="1" ht="12.75">
      <c r="A6" s="37">
        <v>3</v>
      </c>
      <c r="B6" s="27" t="s">
        <v>192</v>
      </c>
      <c r="C6" s="27" t="s">
        <v>193</v>
      </c>
      <c r="D6" s="90"/>
      <c r="E6" s="36">
        <v>0</v>
      </c>
      <c r="F6" s="36">
        <f>E6*15%</f>
        <v>0</v>
      </c>
      <c r="G6" s="36">
        <v>62</v>
      </c>
      <c r="H6" s="36">
        <v>0</v>
      </c>
      <c r="I6" s="36">
        <v>47</v>
      </c>
      <c r="J6" s="36">
        <v>31</v>
      </c>
      <c r="K6" s="40">
        <v>25</v>
      </c>
      <c r="L6" s="90">
        <v>0</v>
      </c>
      <c r="M6" s="90">
        <v>0</v>
      </c>
      <c r="N6" s="36">
        <v>50</v>
      </c>
      <c r="O6" s="90">
        <v>0</v>
      </c>
      <c r="P6" s="36">
        <v>0</v>
      </c>
      <c r="Q6" s="36">
        <v>0</v>
      </c>
      <c r="R6" s="36">
        <f t="shared" si="0"/>
        <v>215</v>
      </c>
      <c r="S6" s="36">
        <f t="shared" si="1"/>
        <v>215</v>
      </c>
      <c r="T6" s="62"/>
      <c r="U6" s="2"/>
    </row>
    <row r="7" spans="1:21" ht="12.75">
      <c r="A7" s="37">
        <v>4</v>
      </c>
      <c r="B7" s="43" t="s">
        <v>185</v>
      </c>
      <c r="C7" s="43" t="s">
        <v>186</v>
      </c>
      <c r="D7" s="43" t="s">
        <v>18</v>
      </c>
      <c r="E7" s="43">
        <v>0</v>
      </c>
      <c r="F7" s="43">
        <v>0</v>
      </c>
      <c r="G7" s="43">
        <v>40</v>
      </c>
      <c r="H7" s="43">
        <v>30</v>
      </c>
      <c r="I7" s="43">
        <v>31</v>
      </c>
      <c r="J7" s="43">
        <v>25</v>
      </c>
      <c r="K7" s="43">
        <v>47</v>
      </c>
      <c r="L7" s="43">
        <v>0</v>
      </c>
      <c r="M7" s="43">
        <v>0</v>
      </c>
      <c r="N7" s="43">
        <v>32</v>
      </c>
      <c r="O7" s="43">
        <v>0</v>
      </c>
      <c r="P7" s="43">
        <v>0</v>
      </c>
      <c r="Q7" s="36">
        <v>0</v>
      </c>
      <c r="R7" s="36">
        <f t="shared" si="0"/>
        <v>205</v>
      </c>
      <c r="S7" s="36">
        <f t="shared" si="1"/>
        <v>205</v>
      </c>
      <c r="T7" s="62"/>
      <c r="U7" s="1"/>
    </row>
    <row r="8" spans="1:20" s="18" customFormat="1" ht="12.75">
      <c r="A8" s="37">
        <v>5</v>
      </c>
      <c r="B8" s="36" t="s">
        <v>408</v>
      </c>
      <c r="C8" s="36" t="s">
        <v>407</v>
      </c>
      <c r="D8" s="36" t="s">
        <v>123</v>
      </c>
      <c r="E8" s="27">
        <v>0</v>
      </c>
      <c r="F8" s="90">
        <v>0</v>
      </c>
      <c r="G8" s="36">
        <v>0</v>
      </c>
      <c r="H8" s="36">
        <v>0</v>
      </c>
      <c r="I8" s="36">
        <v>0</v>
      </c>
      <c r="J8" s="36">
        <v>0</v>
      </c>
      <c r="K8" s="40">
        <v>0</v>
      </c>
      <c r="L8" s="90">
        <v>25</v>
      </c>
      <c r="M8" s="90">
        <v>58</v>
      </c>
      <c r="N8" s="36">
        <v>96</v>
      </c>
      <c r="O8" s="90">
        <v>0</v>
      </c>
      <c r="P8" s="36">
        <v>0</v>
      </c>
      <c r="Q8" s="36">
        <v>0</v>
      </c>
      <c r="R8" s="36">
        <f t="shared" si="0"/>
        <v>179</v>
      </c>
      <c r="S8" s="36">
        <f t="shared" si="1"/>
        <v>179</v>
      </c>
      <c r="T8" s="62"/>
    </row>
    <row r="9" spans="1:20" s="18" customFormat="1" ht="12.75">
      <c r="A9" s="37">
        <v>6</v>
      </c>
      <c r="B9" s="36" t="s">
        <v>190</v>
      </c>
      <c r="C9" s="36" t="s">
        <v>191</v>
      </c>
      <c r="D9" s="36" t="s">
        <v>13</v>
      </c>
      <c r="E9" s="27">
        <f>240+7</f>
        <v>247</v>
      </c>
      <c r="F9" s="36">
        <f>E9*15%</f>
        <v>37.05</v>
      </c>
      <c r="G9" s="36">
        <v>32</v>
      </c>
      <c r="H9" s="36">
        <v>60</v>
      </c>
      <c r="I9" s="36">
        <v>0</v>
      </c>
      <c r="J9" s="36">
        <v>0</v>
      </c>
      <c r="K9" s="36">
        <v>0</v>
      </c>
      <c r="L9" s="36">
        <v>47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 t="shared" si="0"/>
        <v>139</v>
      </c>
      <c r="S9" s="36">
        <f t="shared" si="1"/>
        <v>176.05</v>
      </c>
      <c r="T9" s="106"/>
    </row>
    <row r="10" spans="1:20" s="18" customFormat="1" ht="12.75">
      <c r="A10" s="37">
        <v>7</v>
      </c>
      <c r="B10" s="36" t="s">
        <v>406</v>
      </c>
      <c r="C10" s="36" t="s">
        <v>405</v>
      </c>
      <c r="D10" s="36" t="s">
        <v>404</v>
      </c>
      <c r="E10" s="27">
        <v>0</v>
      </c>
      <c r="F10" s="36">
        <f>E10*15%</f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90</v>
      </c>
      <c r="N10" s="36">
        <v>77</v>
      </c>
      <c r="O10" s="36">
        <v>0</v>
      </c>
      <c r="P10" s="36">
        <v>0</v>
      </c>
      <c r="Q10" s="36">
        <v>0</v>
      </c>
      <c r="R10" s="36">
        <f t="shared" si="0"/>
        <v>167</v>
      </c>
      <c r="S10" s="36">
        <f t="shared" si="1"/>
        <v>167</v>
      </c>
      <c r="T10" s="106"/>
    </row>
    <row r="11" spans="1:20" s="18" customFormat="1" ht="12.75">
      <c r="A11" s="37">
        <v>8</v>
      </c>
      <c r="B11" s="43" t="s">
        <v>209</v>
      </c>
      <c r="C11" s="43" t="s">
        <v>210</v>
      </c>
      <c r="D11" s="43" t="s">
        <v>211</v>
      </c>
      <c r="E11" s="105">
        <v>0</v>
      </c>
      <c r="F11" s="43">
        <f>E11*25%</f>
        <v>0</v>
      </c>
      <c r="G11" s="43">
        <v>0</v>
      </c>
      <c r="H11" s="43">
        <v>0</v>
      </c>
      <c r="I11" s="43">
        <v>8</v>
      </c>
      <c r="J11" s="43">
        <v>0</v>
      </c>
      <c r="K11" s="43">
        <v>38</v>
      </c>
      <c r="L11" s="43">
        <v>38</v>
      </c>
      <c r="M11" s="43">
        <v>31</v>
      </c>
      <c r="N11" s="43">
        <v>26</v>
      </c>
      <c r="O11" s="43">
        <v>0</v>
      </c>
      <c r="P11" s="43">
        <v>0</v>
      </c>
      <c r="Q11" s="36">
        <v>0</v>
      </c>
      <c r="R11" s="36">
        <f t="shared" si="0"/>
        <v>141</v>
      </c>
      <c r="S11" s="36">
        <f t="shared" si="1"/>
        <v>141</v>
      </c>
      <c r="T11" s="106"/>
    </row>
    <row r="12" spans="1:20" s="18" customFormat="1" ht="12.75">
      <c r="A12" s="37">
        <v>9</v>
      </c>
      <c r="B12" s="36" t="s">
        <v>207</v>
      </c>
      <c r="C12" s="36" t="s">
        <v>208</v>
      </c>
      <c r="D12" s="36"/>
      <c r="E12" s="27">
        <v>69</v>
      </c>
      <c r="F12" s="36">
        <f>E12*15%</f>
        <v>10.35</v>
      </c>
      <c r="G12" s="36">
        <v>0</v>
      </c>
      <c r="H12" s="36">
        <v>0</v>
      </c>
      <c r="I12" s="36">
        <v>20</v>
      </c>
      <c r="J12" s="36">
        <v>13</v>
      </c>
      <c r="K12" s="36">
        <v>31</v>
      </c>
      <c r="L12" s="36">
        <v>0</v>
      </c>
      <c r="M12" s="36">
        <v>0</v>
      </c>
      <c r="N12" s="36">
        <v>62</v>
      </c>
      <c r="O12" s="36">
        <v>0</v>
      </c>
      <c r="P12" s="36">
        <v>0</v>
      </c>
      <c r="Q12" s="36">
        <v>0</v>
      </c>
      <c r="R12" s="36">
        <f t="shared" si="0"/>
        <v>126</v>
      </c>
      <c r="S12" s="36">
        <f t="shared" si="1"/>
        <v>136.35</v>
      </c>
      <c r="T12" s="106"/>
    </row>
    <row r="13" spans="1:20" s="18" customFormat="1" ht="12.75">
      <c r="A13" s="37">
        <v>10</v>
      </c>
      <c r="B13" s="36" t="s">
        <v>205</v>
      </c>
      <c r="C13" s="36" t="s">
        <v>206</v>
      </c>
      <c r="D13" s="36" t="s">
        <v>126</v>
      </c>
      <c r="E13" s="27">
        <v>14</v>
      </c>
      <c r="F13" s="36">
        <f>E13*15%</f>
        <v>2.1</v>
      </c>
      <c r="G13" s="36">
        <v>14</v>
      </c>
      <c r="H13" s="36">
        <v>15</v>
      </c>
      <c r="I13" s="36">
        <v>0</v>
      </c>
      <c r="J13" s="36">
        <v>10</v>
      </c>
      <c r="K13" s="36">
        <v>10</v>
      </c>
      <c r="L13" s="36">
        <v>16</v>
      </c>
      <c r="M13" s="36">
        <v>38</v>
      </c>
      <c r="N13" s="36">
        <v>21</v>
      </c>
      <c r="O13" s="36">
        <v>0</v>
      </c>
      <c r="P13" s="36">
        <v>0</v>
      </c>
      <c r="Q13" s="36">
        <v>0</v>
      </c>
      <c r="R13" s="36">
        <f t="shared" si="0"/>
        <v>124</v>
      </c>
      <c r="S13" s="36">
        <f t="shared" si="1"/>
        <v>126.1</v>
      </c>
      <c r="T13" s="62"/>
    </row>
    <row r="14" spans="1:20" ht="12.75">
      <c r="A14" s="37">
        <v>11</v>
      </c>
      <c r="B14" s="43" t="s">
        <v>187</v>
      </c>
      <c r="C14" s="43" t="s">
        <v>188</v>
      </c>
      <c r="D14" s="43" t="s">
        <v>189</v>
      </c>
      <c r="E14" s="105">
        <v>0</v>
      </c>
      <c r="F14" s="43">
        <v>0</v>
      </c>
      <c r="G14" s="43">
        <v>0</v>
      </c>
      <c r="H14" s="43">
        <v>0</v>
      </c>
      <c r="I14" s="43">
        <v>90</v>
      </c>
      <c r="J14" s="43">
        <v>0</v>
      </c>
      <c r="K14" s="43">
        <v>16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36">
        <v>0</v>
      </c>
      <c r="R14" s="36">
        <f t="shared" si="0"/>
        <v>106</v>
      </c>
      <c r="S14" s="36">
        <f t="shared" si="1"/>
        <v>106</v>
      </c>
      <c r="T14" s="62"/>
    </row>
    <row r="15" spans="1:21" s="18" customFormat="1" ht="12.75">
      <c r="A15" s="37">
        <v>12</v>
      </c>
      <c r="B15" s="43" t="s">
        <v>198</v>
      </c>
      <c r="C15" s="43" t="s">
        <v>199</v>
      </c>
      <c r="D15" s="43"/>
      <c r="E15" s="105">
        <v>0</v>
      </c>
      <c r="F15" s="43">
        <v>0</v>
      </c>
      <c r="G15" s="43">
        <v>0</v>
      </c>
      <c r="H15" s="43">
        <v>0</v>
      </c>
      <c r="I15" s="43">
        <v>13</v>
      </c>
      <c r="J15" s="43">
        <v>16</v>
      </c>
      <c r="K15" s="43">
        <v>0</v>
      </c>
      <c r="L15" s="43">
        <v>0</v>
      </c>
      <c r="M15" s="43">
        <v>20</v>
      </c>
      <c r="N15" s="43">
        <v>21</v>
      </c>
      <c r="O15" s="43">
        <v>0</v>
      </c>
      <c r="P15" s="43">
        <v>0</v>
      </c>
      <c r="Q15" s="36">
        <v>0</v>
      </c>
      <c r="R15" s="36">
        <f t="shared" si="0"/>
        <v>70</v>
      </c>
      <c r="S15" s="36">
        <f t="shared" si="1"/>
        <v>70</v>
      </c>
      <c r="T15" s="62"/>
      <c r="U15" s="1"/>
    </row>
    <row r="16" spans="1:21" s="18" customFormat="1" ht="12.75">
      <c r="A16" s="37">
        <v>13</v>
      </c>
      <c r="B16" s="36" t="s">
        <v>200</v>
      </c>
      <c r="C16" s="36" t="s">
        <v>201</v>
      </c>
      <c r="D16" s="36" t="s">
        <v>202</v>
      </c>
      <c r="E16" s="27">
        <v>76</v>
      </c>
      <c r="F16" s="36">
        <f>E16*15%</f>
        <v>11.4</v>
      </c>
      <c r="G16" s="36">
        <v>0</v>
      </c>
      <c r="H16" s="36">
        <v>0</v>
      </c>
      <c r="I16" s="36">
        <v>25</v>
      </c>
      <c r="J16" s="36">
        <v>0</v>
      </c>
      <c r="K16" s="36">
        <v>0</v>
      </c>
      <c r="L16" s="36">
        <v>0</v>
      </c>
      <c r="M16" s="36">
        <v>0</v>
      </c>
      <c r="N16" s="36">
        <v>40</v>
      </c>
      <c r="O16" s="36">
        <v>0</v>
      </c>
      <c r="P16" s="36">
        <v>0</v>
      </c>
      <c r="Q16" s="36">
        <v>0</v>
      </c>
      <c r="R16" s="36">
        <f t="shared" si="0"/>
        <v>65</v>
      </c>
      <c r="S16" s="36">
        <f t="shared" si="1"/>
        <v>76.4</v>
      </c>
      <c r="T16" s="62"/>
      <c r="U16" s="1"/>
    </row>
    <row r="17" spans="1:21" s="28" customFormat="1" ht="12.75">
      <c r="A17" s="37">
        <v>14</v>
      </c>
      <c r="B17" s="36" t="s">
        <v>349</v>
      </c>
      <c r="C17" s="27" t="s">
        <v>403</v>
      </c>
      <c r="D17" s="79" t="s">
        <v>402</v>
      </c>
      <c r="E17" s="59">
        <v>0</v>
      </c>
      <c r="F17" s="109">
        <f>E17*15%</f>
        <v>0</v>
      </c>
      <c r="G17" s="42">
        <v>0</v>
      </c>
      <c r="H17" s="42">
        <v>0</v>
      </c>
      <c r="I17" s="42">
        <v>0</v>
      </c>
      <c r="J17" s="42">
        <v>0</v>
      </c>
      <c r="K17" s="44">
        <v>8</v>
      </c>
      <c r="L17" s="90">
        <v>31</v>
      </c>
      <c r="M17" s="90">
        <v>16</v>
      </c>
      <c r="N17" s="36">
        <v>7</v>
      </c>
      <c r="O17" s="90">
        <v>0</v>
      </c>
      <c r="P17" s="36">
        <v>0</v>
      </c>
      <c r="Q17" s="36">
        <v>0</v>
      </c>
      <c r="R17" s="36">
        <f t="shared" si="0"/>
        <v>62</v>
      </c>
      <c r="S17" s="36">
        <f t="shared" si="1"/>
        <v>62</v>
      </c>
      <c r="T17" s="88"/>
      <c r="U17" s="29"/>
    </row>
    <row r="18" spans="1:21" ht="12.75">
      <c r="A18" s="37">
        <v>15</v>
      </c>
      <c r="B18" s="36" t="s">
        <v>244</v>
      </c>
      <c r="C18" s="36" t="s">
        <v>245</v>
      </c>
      <c r="D18" s="36" t="s">
        <v>246</v>
      </c>
      <c r="E18" s="27">
        <v>0</v>
      </c>
      <c r="F18" s="36">
        <f>E18*15%</f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25</v>
      </c>
      <c r="N18" s="36">
        <v>14</v>
      </c>
      <c r="O18" s="36">
        <v>0</v>
      </c>
      <c r="P18" s="36">
        <v>0</v>
      </c>
      <c r="Q18" s="36">
        <v>0</v>
      </c>
      <c r="R18" s="36">
        <f t="shared" si="0"/>
        <v>39</v>
      </c>
      <c r="S18" s="36">
        <f t="shared" si="1"/>
        <v>39</v>
      </c>
      <c r="T18" s="62"/>
      <c r="U18" s="1"/>
    </row>
    <row r="19" spans="1:21" s="19" customFormat="1" ht="12.75">
      <c r="A19" s="37">
        <v>16</v>
      </c>
      <c r="B19" s="36" t="s">
        <v>203</v>
      </c>
      <c r="C19" s="36" t="s">
        <v>204</v>
      </c>
      <c r="D19" s="36" t="s">
        <v>14</v>
      </c>
      <c r="E19" s="27">
        <v>234</v>
      </c>
      <c r="F19" s="36">
        <f>E19*15%</f>
        <v>35.1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f t="shared" si="0"/>
        <v>0</v>
      </c>
      <c r="S19" s="36">
        <f t="shared" si="1"/>
        <v>35.1</v>
      </c>
      <c r="T19" s="62"/>
      <c r="U19" s="1"/>
    </row>
    <row r="20" spans="1:21" s="19" customFormat="1" ht="12.75">
      <c r="A20" s="37">
        <v>17</v>
      </c>
      <c r="B20" s="112" t="s">
        <v>226</v>
      </c>
      <c r="C20" s="105" t="s">
        <v>227</v>
      </c>
      <c r="D20" s="111"/>
      <c r="E20" s="105">
        <v>0</v>
      </c>
      <c r="F20" s="43">
        <f>(E20*15%)*25%</f>
        <v>0</v>
      </c>
      <c r="G20" s="43">
        <v>0</v>
      </c>
      <c r="H20" s="43">
        <v>0</v>
      </c>
      <c r="I20" s="43">
        <v>10</v>
      </c>
      <c r="J20" s="43">
        <v>6</v>
      </c>
      <c r="K20" s="43">
        <v>13</v>
      </c>
      <c r="L20" s="43">
        <v>4</v>
      </c>
      <c r="M20" s="43">
        <v>0</v>
      </c>
      <c r="N20" s="43">
        <v>0</v>
      </c>
      <c r="O20" s="43">
        <v>0</v>
      </c>
      <c r="P20" s="43">
        <v>0</v>
      </c>
      <c r="Q20" s="36">
        <v>0</v>
      </c>
      <c r="R20" s="36">
        <f t="shared" si="0"/>
        <v>33</v>
      </c>
      <c r="S20" s="36">
        <f t="shared" si="1"/>
        <v>33</v>
      </c>
      <c r="T20" s="106"/>
      <c r="U20" s="1"/>
    </row>
    <row r="21" spans="1:20" ht="12.75">
      <c r="A21" s="37">
        <v>18</v>
      </c>
      <c r="B21" s="36" t="s">
        <v>401</v>
      </c>
      <c r="C21" s="36" t="s">
        <v>400</v>
      </c>
      <c r="D21" s="36" t="s">
        <v>399</v>
      </c>
      <c r="E21" s="27">
        <v>0</v>
      </c>
      <c r="F21" s="90">
        <f>E21*15%</f>
        <v>0</v>
      </c>
      <c r="G21" s="36">
        <v>0</v>
      </c>
      <c r="H21" s="36">
        <v>0</v>
      </c>
      <c r="I21" s="36">
        <v>0</v>
      </c>
      <c r="J21" s="36">
        <v>20</v>
      </c>
      <c r="K21" s="40">
        <v>0</v>
      </c>
      <c r="L21" s="90">
        <v>10</v>
      </c>
      <c r="M21" s="90">
        <v>0</v>
      </c>
      <c r="N21" s="36">
        <v>0</v>
      </c>
      <c r="O21" s="90">
        <v>0</v>
      </c>
      <c r="P21" s="36">
        <v>0</v>
      </c>
      <c r="Q21" s="36">
        <v>0</v>
      </c>
      <c r="R21" s="36">
        <f t="shared" si="0"/>
        <v>30</v>
      </c>
      <c r="S21" s="36">
        <f t="shared" si="1"/>
        <v>30</v>
      </c>
      <c r="T21" s="62"/>
    </row>
    <row r="22" spans="1:21" s="18" customFormat="1" ht="12.75">
      <c r="A22" s="37">
        <v>19</v>
      </c>
      <c r="B22" s="42" t="s">
        <v>348</v>
      </c>
      <c r="C22" s="59" t="s">
        <v>398</v>
      </c>
      <c r="D22" s="110" t="s">
        <v>397</v>
      </c>
      <c r="E22" s="59">
        <v>0</v>
      </c>
      <c r="F22" s="109">
        <f>E22*15%</f>
        <v>0</v>
      </c>
      <c r="G22" s="42">
        <v>0</v>
      </c>
      <c r="H22" s="42">
        <v>0</v>
      </c>
      <c r="I22" s="42">
        <v>0</v>
      </c>
      <c r="J22" s="42">
        <v>0</v>
      </c>
      <c r="K22" s="44">
        <v>20</v>
      </c>
      <c r="L22" s="90">
        <v>6</v>
      </c>
      <c r="M22" s="90">
        <v>0</v>
      </c>
      <c r="N22" s="36">
        <v>0</v>
      </c>
      <c r="O22" s="90">
        <v>0</v>
      </c>
      <c r="P22" s="36">
        <v>0</v>
      </c>
      <c r="Q22" s="36">
        <v>0</v>
      </c>
      <c r="R22" s="36">
        <f t="shared" si="0"/>
        <v>26</v>
      </c>
      <c r="S22" s="36">
        <f t="shared" si="1"/>
        <v>26</v>
      </c>
      <c r="T22" s="88"/>
      <c r="U22" s="1"/>
    </row>
    <row r="23" spans="1:21" s="28" customFormat="1" ht="12.75">
      <c r="A23" s="37">
        <v>20</v>
      </c>
      <c r="B23" s="36" t="s">
        <v>221</v>
      </c>
      <c r="C23" s="27" t="s">
        <v>222</v>
      </c>
      <c r="D23" s="36" t="s">
        <v>14</v>
      </c>
      <c r="E23" s="27">
        <v>37.2</v>
      </c>
      <c r="F23" s="36">
        <f>E23*15%</f>
        <v>5.58</v>
      </c>
      <c r="G23" s="36">
        <v>11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9</v>
      </c>
      <c r="O23" s="36">
        <v>0</v>
      </c>
      <c r="P23" s="36">
        <v>0</v>
      </c>
      <c r="Q23" s="36">
        <v>0</v>
      </c>
      <c r="R23" s="36">
        <f t="shared" si="0"/>
        <v>20</v>
      </c>
      <c r="S23" s="36">
        <f t="shared" si="1"/>
        <v>25.58</v>
      </c>
      <c r="T23" s="62"/>
      <c r="U23" s="29"/>
    </row>
    <row r="24" spans="1:21" ht="12.75">
      <c r="A24" s="37">
        <v>21</v>
      </c>
      <c r="B24" s="43" t="s">
        <v>217</v>
      </c>
      <c r="C24" s="43" t="s">
        <v>218</v>
      </c>
      <c r="D24" s="43" t="s">
        <v>123</v>
      </c>
      <c r="E24" s="105">
        <v>0</v>
      </c>
      <c r="F24" s="43">
        <v>0</v>
      </c>
      <c r="G24" s="43">
        <v>0</v>
      </c>
      <c r="H24" s="43">
        <v>0</v>
      </c>
      <c r="I24" s="43">
        <v>5</v>
      </c>
      <c r="J24" s="43">
        <v>0</v>
      </c>
      <c r="K24" s="43">
        <v>0</v>
      </c>
      <c r="L24" s="43">
        <v>5</v>
      </c>
      <c r="M24" s="43">
        <v>10</v>
      </c>
      <c r="N24" s="43">
        <v>0</v>
      </c>
      <c r="O24" s="43">
        <v>0</v>
      </c>
      <c r="P24" s="43">
        <v>0</v>
      </c>
      <c r="Q24" s="36">
        <v>0</v>
      </c>
      <c r="R24" s="36">
        <f t="shared" si="0"/>
        <v>20</v>
      </c>
      <c r="S24" s="36">
        <f t="shared" si="1"/>
        <v>20</v>
      </c>
      <c r="T24" s="62"/>
      <c r="U24" s="1"/>
    </row>
    <row r="25" spans="1:20" s="1" customFormat="1" ht="12.75">
      <c r="A25" s="37">
        <v>22</v>
      </c>
      <c r="B25" s="27" t="s">
        <v>231</v>
      </c>
      <c r="C25" s="27" t="s">
        <v>232</v>
      </c>
      <c r="D25" s="90"/>
      <c r="E25" s="27">
        <v>0</v>
      </c>
      <c r="F25" s="90">
        <v>0</v>
      </c>
      <c r="G25" s="36">
        <v>6</v>
      </c>
      <c r="H25" s="36">
        <v>0</v>
      </c>
      <c r="I25" s="36">
        <v>0</v>
      </c>
      <c r="J25" s="36">
        <v>0</v>
      </c>
      <c r="K25" s="40">
        <v>0</v>
      </c>
      <c r="L25" s="90">
        <v>13</v>
      </c>
      <c r="M25" s="90">
        <v>0</v>
      </c>
      <c r="N25" s="36">
        <v>0</v>
      </c>
      <c r="O25" s="90">
        <v>0</v>
      </c>
      <c r="P25" s="36">
        <v>0</v>
      </c>
      <c r="Q25" s="36">
        <v>0</v>
      </c>
      <c r="R25" s="36">
        <f t="shared" si="0"/>
        <v>19</v>
      </c>
      <c r="S25" s="36">
        <f t="shared" si="1"/>
        <v>19</v>
      </c>
      <c r="T25" s="62"/>
    </row>
    <row r="26" spans="1:20" s="1" customFormat="1" ht="12.75">
      <c r="A26" s="37">
        <v>23</v>
      </c>
      <c r="B26" s="36" t="s">
        <v>214</v>
      </c>
      <c r="C26" s="36" t="s">
        <v>215</v>
      </c>
      <c r="D26" s="36" t="s">
        <v>216</v>
      </c>
      <c r="E26" s="27">
        <v>14</v>
      </c>
      <c r="F26" s="36">
        <f>E26*15%</f>
        <v>2.1</v>
      </c>
      <c r="G26" s="36">
        <v>0</v>
      </c>
      <c r="H26" s="36">
        <v>12</v>
      </c>
      <c r="I26" s="36">
        <v>4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 t="shared" si="0"/>
        <v>16</v>
      </c>
      <c r="S26" s="36">
        <f t="shared" si="1"/>
        <v>18.1</v>
      </c>
      <c r="T26" s="62"/>
    </row>
    <row r="27" spans="1:20" s="1" customFormat="1" ht="12.75">
      <c r="A27" s="37">
        <v>24</v>
      </c>
      <c r="B27" s="27" t="s">
        <v>219</v>
      </c>
      <c r="C27" s="27" t="s">
        <v>220</v>
      </c>
      <c r="D27" s="90" t="s">
        <v>16</v>
      </c>
      <c r="E27" s="27">
        <v>0</v>
      </c>
      <c r="F27" s="90">
        <v>0</v>
      </c>
      <c r="G27" s="36">
        <v>17</v>
      </c>
      <c r="H27" s="36">
        <v>0</v>
      </c>
      <c r="I27" s="36">
        <v>0</v>
      </c>
      <c r="J27" s="36">
        <v>0</v>
      </c>
      <c r="K27" s="40">
        <v>0</v>
      </c>
      <c r="L27" s="90">
        <v>0</v>
      </c>
      <c r="M27" s="90">
        <v>0</v>
      </c>
      <c r="N27" s="36">
        <v>0</v>
      </c>
      <c r="O27" s="90">
        <v>0</v>
      </c>
      <c r="P27" s="36">
        <v>0</v>
      </c>
      <c r="Q27" s="36">
        <v>0</v>
      </c>
      <c r="R27" s="36">
        <f t="shared" si="0"/>
        <v>17</v>
      </c>
      <c r="S27" s="36">
        <f t="shared" si="1"/>
        <v>17</v>
      </c>
      <c r="T27" s="62"/>
    </row>
    <row r="28" spans="1:20" s="1" customFormat="1" ht="12.75">
      <c r="A28" s="37">
        <v>25</v>
      </c>
      <c r="B28" s="79" t="s">
        <v>341</v>
      </c>
      <c r="C28" s="27" t="s">
        <v>396</v>
      </c>
      <c r="D28" s="79" t="s">
        <v>395</v>
      </c>
      <c r="E28" s="27">
        <v>0</v>
      </c>
      <c r="F28" s="90">
        <f>E28*15%</f>
        <v>0</v>
      </c>
      <c r="G28" s="36">
        <v>0</v>
      </c>
      <c r="H28" s="36">
        <v>0</v>
      </c>
      <c r="I28" s="36">
        <v>0</v>
      </c>
      <c r="J28" s="36">
        <v>4</v>
      </c>
      <c r="K28" s="40">
        <v>5</v>
      </c>
      <c r="L28" s="90">
        <v>0</v>
      </c>
      <c r="M28" s="90">
        <v>0</v>
      </c>
      <c r="N28" s="36">
        <v>6</v>
      </c>
      <c r="O28" s="90">
        <v>0</v>
      </c>
      <c r="P28" s="36">
        <v>0</v>
      </c>
      <c r="Q28" s="36">
        <v>0</v>
      </c>
      <c r="R28" s="36">
        <f t="shared" si="0"/>
        <v>15</v>
      </c>
      <c r="S28" s="36">
        <f t="shared" si="1"/>
        <v>15</v>
      </c>
      <c r="T28" s="62"/>
    </row>
    <row r="29" spans="1:20" s="18" customFormat="1" ht="12.75">
      <c r="A29" s="37">
        <v>26</v>
      </c>
      <c r="B29" s="108" t="s">
        <v>394</v>
      </c>
      <c r="C29" s="85" t="s">
        <v>393</v>
      </c>
      <c r="D29" s="107" t="s">
        <v>392</v>
      </c>
      <c r="E29" s="27">
        <v>0</v>
      </c>
      <c r="F29" s="90">
        <f>E29*15%</f>
        <v>0</v>
      </c>
      <c r="G29" s="36">
        <v>0</v>
      </c>
      <c r="H29" s="36">
        <v>0</v>
      </c>
      <c r="I29" s="36">
        <v>0</v>
      </c>
      <c r="J29" s="36">
        <v>0</v>
      </c>
      <c r="K29" s="40">
        <v>0</v>
      </c>
      <c r="L29" s="90">
        <v>0</v>
      </c>
      <c r="M29" s="90">
        <v>0</v>
      </c>
      <c r="N29" s="144">
        <v>11</v>
      </c>
      <c r="O29" s="90">
        <v>0</v>
      </c>
      <c r="P29" s="36">
        <v>0</v>
      </c>
      <c r="Q29" s="36">
        <v>0</v>
      </c>
      <c r="R29" s="36">
        <f t="shared" si="0"/>
        <v>11</v>
      </c>
      <c r="S29" s="36">
        <f t="shared" si="1"/>
        <v>11</v>
      </c>
      <c r="T29" s="62"/>
    </row>
    <row r="30" spans="1:20" s="18" customFormat="1" ht="12.75">
      <c r="A30" s="37">
        <v>27</v>
      </c>
      <c r="B30" s="27" t="s">
        <v>391</v>
      </c>
      <c r="C30" s="27" t="s">
        <v>390</v>
      </c>
      <c r="D30" s="79" t="s">
        <v>389</v>
      </c>
      <c r="E30" s="27">
        <v>0</v>
      </c>
      <c r="F30" s="90">
        <v>0</v>
      </c>
      <c r="G30" s="36">
        <v>0</v>
      </c>
      <c r="H30" s="36">
        <v>0</v>
      </c>
      <c r="I30" s="36">
        <v>0</v>
      </c>
      <c r="J30" s="36">
        <v>0</v>
      </c>
      <c r="K30" s="40">
        <v>0</v>
      </c>
      <c r="L30" s="90">
        <v>8</v>
      </c>
      <c r="M30" s="90">
        <v>0</v>
      </c>
      <c r="N30" s="36">
        <v>0</v>
      </c>
      <c r="O30" s="90">
        <v>0</v>
      </c>
      <c r="P30" s="36">
        <v>0</v>
      </c>
      <c r="Q30" s="36">
        <v>0</v>
      </c>
      <c r="R30" s="36">
        <f t="shared" si="0"/>
        <v>8</v>
      </c>
      <c r="S30" s="36">
        <f t="shared" si="1"/>
        <v>8</v>
      </c>
      <c r="T30" s="62"/>
    </row>
    <row r="31" spans="1:20" s="18" customFormat="1" ht="12.75">
      <c r="A31" s="37">
        <v>28</v>
      </c>
      <c r="B31" s="79" t="s">
        <v>388</v>
      </c>
      <c r="C31" s="36" t="s">
        <v>387</v>
      </c>
      <c r="D31" s="36" t="s">
        <v>382</v>
      </c>
      <c r="E31" s="27">
        <v>0</v>
      </c>
      <c r="F31" s="36">
        <f>E31*15%</f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8</v>
      </c>
      <c r="N31" s="36">
        <v>0</v>
      </c>
      <c r="O31" s="36">
        <v>0</v>
      </c>
      <c r="P31" s="36">
        <v>0</v>
      </c>
      <c r="Q31" s="36">
        <v>0</v>
      </c>
      <c r="R31" s="36">
        <f t="shared" si="0"/>
        <v>8</v>
      </c>
      <c r="S31" s="36">
        <f t="shared" si="1"/>
        <v>8</v>
      </c>
      <c r="T31" s="62"/>
    </row>
    <row r="32" spans="1:20" s="18" customFormat="1" ht="12.75">
      <c r="A32" s="37">
        <v>29</v>
      </c>
      <c r="B32" s="36" t="s">
        <v>350</v>
      </c>
      <c r="C32" s="27" t="s">
        <v>386</v>
      </c>
      <c r="D32" s="90"/>
      <c r="E32" s="27">
        <v>0</v>
      </c>
      <c r="F32" s="90">
        <f>E32*15%</f>
        <v>0</v>
      </c>
      <c r="G32" s="36">
        <v>0</v>
      </c>
      <c r="H32" s="36">
        <v>0</v>
      </c>
      <c r="I32" s="36">
        <v>0</v>
      </c>
      <c r="J32" s="36">
        <v>0</v>
      </c>
      <c r="K32" s="40">
        <v>6</v>
      </c>
      <c r="L32" s="90">
        <v>0</v>
      </c>
      <c r="M32" s="90">
        <v>0</v>
      </c>
      <c r="N32" s="36">
        <v>0</v>
      </c>
      <c r="O32" s="90">
        <v>0</v>
      </c>
      <c r="P32" s="36">
        <v>0</v>
      </c>
      <c r="Q32" s="36">
        <v>0</v>
      </c>
      <c r="R32" s="36">
        <f t="shared" si="0"/>
        <v>6</v>
      </c>
      <c r="S32" s="36">
        <f t="shared" si="1"/>
        <v>6</v>
      </c>
      <c r="T32" s="62"/>
    </row>
    <row r="33" spans="1:20" s="18" customFormat="1" ht="12.75">
      <c r="A33" s="37">
        <v>30</v>
      </c>
      <c r="B33" s="79" t="s">
        <v>361</v>
      </c>
      <c r="C33" s="36" t="s">
        <v>385</v>
      </c>
      <c r="D33" s="36" t="s">
        <v>384</v>
      </c>
      <c r="E33" s="27">
        <v>0</v>
      </c>
      <c r="F33" s="36">
        <f>E33*15%</f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6</v>
      </c>
      <c r="N33" s="36">
        <v>0</v>
      </c>
      <c r="O33" s="36">
        <v>0</v>
      </c>
      <c r="P33" s="36">
        <v>0</v>
      </c>
      <c r="Q33" s="36">
        <v>0</v>
      </c>
      <c r="R33" s="36">
        <f t="shared" si="0"/>
        <v>6</v>
      </c>
      <c r="S33" s="36">
        <f t="shared" si="1"/>
        <v>6</v>
      </c>
      <c r="T33" s="62"/>
    </row>
    <row r="34" spans="1:20" s="18" customFormat="1" ht="12.75">
      <c r="A34" s="37">
        <v>31</v>
      </c>
      <c r="B34" s="79" t="s">
        <v>362</v>
      </c>
      <c r="C34" s="36" t="s">
        <v>383</v>
      </c>
      <c r="D34" s="36" t="s">
        <v>382</v>
      </c>
      <c r="E34" s="27">
        <v>0</v>
      </c>
      <c r="F34" s="36">
        <f>E34*15%</f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5</v>
      </c>
      <c r="N34" s="36">
        <v>0</v>
      </c>
      <c r="O34" s="36">
        <v>0</v>
      </c>
      <c r="P34" s="36">
        <v>0</v>
      </c>
      <c r="Q34" s="36">
        <v>0</v>
      </c>
      <c r="R34" s="36">
        <f t="shared" si="0"/>
        <v>5</v>
      </c>
      <c r="S34" s="36">
        <f t="shared" si="1"/>
        <v>5</v>
      </c>
      <c r="T34" s="62"/>
    </row>
    <row r="35" spans="1:20" ht="12.75">
      <c r="A35" s="37">
        <v>32</v>
      </c>
      <c r="B35" s="79" t="s">
        <v>340</v>
      </c>
      <c r="C35" s="27" t="s">
        <v>381</v>
      </c>
      <c r="D35" s="90"/>
      <c r="E35" s="27">
        <v>0</v>
      </c>
      <c r="F35" s="90">
        <f>E35*15%</f>
        <v>0</v>
      </c>
      <c r="G35" s="36">
        <v>0</v>
      </c>
      <c r="H35" s="36">
        <v>0</v>
      </c>
      <c r="I35" s="36">
        <v>0</v>
      </c>
      <c r="J35" s="36">
        <v>5</v>
      </c>
      <c r="K35" s="40">
        <v>0</v>
      </c>
      <c r="L35" s="90">
        <v>0</v>
      </c>
      <c r="M35" s="90">
        <v>0</v>
      </c>
      <c r="N35" s="36">
        <v>0</v>
      </c>
      <c r="O35" s="90">
        <v>0</v>
      </c>
      <c r="P35" s="36">
        <v>0</v>
      </c>
      <c r="Q35" s="36">
        <v>0</v>
      </c>
      <c r="R35" s="36">
        <f t="shared" si="0"/>
        <v>5</v>
      </c>
      <c r="S35" s="36">
        <f t="shared" si="1"/>
        <v>5</v>
      </c>
      <c r="T35" s="106"/>
    </row>
    <row r="36" spans="1:20" ht="12.75">
      <c r="A36" s="37">
        <v>33</v>
      </c>
      <c r="B36" s="36" t="s">
        <v>351</v>
      </c>
      <c r="C36" s="27" t="s">
        <v>380</v>
      </c>
      <c r="D36" s="90"/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40">
        <v>4</v>
      </c>
      <c r="L36" s="90">
        <v>0</v>
      </c>
      <c r="M36" s="90">
        <v>0</v>
      </c>
      <c r="N36" s="36">
        <v>0</v>
      </c>
      <c r="O36" s="90">
        <v>0</v>
      </c>
      <c r="P36" s="36">
        <v>0</v>
      </c>
      <c r="Q36" s="36">
        <v>0</v>
      </c>
      <c r="R36" s="36">
        <f t="shared" si="0"/>
        <v>4</v>
      </c>
      <c r="S36" s="36">
        <f t="shared" si="1"/>
        <v>4</v>
      </c>
      <c r="T36" s="62"/>
    </row>
    <row r="37" spans="1:20" ht="12.75">
      <c r="A37" s="37">
        <v>34</v>
      </c>
      <c r="B37" s="36" t="s">
        <v>233</v>
      </c>
      <c r="C37" s="36" t="s">
        <v>234</v>
      </c>
      <c r="D37" s="36"/>
      <c r="E37" s="27">
        <v>21</v>
      </c>
      <c r="F37" s="36">
        <f>E37*15%</f>
        <v>3.15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 t="shared" si="0"/>
        <v>0</v>
      </c>
      <c r="S37" s="36">
        <f t="shared" si="1"/>
        <v>3.15</v>
      </c>
      <c r="T37" s="62"/>
    </row>
    <row r="38" spans="1:20" ht="12.75">
      <c r="A38" s="37">
        <v>35</v>
      </c>
      <c r="B38" s="36" t="s">
        <v>235</v>
      </c>
      <c r="C38" s="36" t="s">
        <v>236</v>
      </c>
      <c r="D38" s="36" t="s">
        <v>237</v>
      </c>
      <c r="E38" s="27">
        <v>7</v>
      </c>
      <c r="F38" s="36">
        <f>E38*15%</f>
        <v>1.05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f t="shared" si="0"/>
        <v>0</v>
      </c>
      <c r="S38" s="36">
        <f t="shared" si="1"/>
        <v>1.05</v>
      </c>
      <c r="T38" s="62"/>
    </row>
    <row r="39" spans="1:20" ht="12.75">
      <c r="A39" s="37">
        <v>36</v>
      </c>
      <c r="B39" s="42" t="s">
        <v>238</v>
      </c>
      <c r="C39" s="42" t="s">
        <v>239</v>
      </c>
      <c r="D39" s="42"/>
      <c r="E39" s="27">
        <v>4</v>
      </c>
      <c r="F39" s="36">
        <f>E39*15%</f>
        <v>0.6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f t="shared" si="0"/>
        <v>0</v>
      </c>
      <c r="S39" s="36">
        <f t="shared" si="1"/>
        <v>0.6</v>
      </c>
      <c r="T39" s="62"/>
    </row>
    <row r="40" spans="1:20" ht="12.75">
      <c r="A40" s="37">
        <v>37</v>
      </c>
      <c r="B40" s="63" t="s">
        <v>228</v>
      </c>
      <c r="C40" s="63" t="s">
        <v>229</v>
      </c>
      <c r="D40" s="63" t="s">
        <v>230</v>
      </c>
      <c r="E40" s="105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6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36">
        <v>0</v>
      </c>
      <c r="R40" s="36">
        <f t="shared" si="0"/>
        <v>0</v>
      </c>
      <c r="S40" s="36">
        <f t="shared" si="1"/>
        <v>0</v>
      </c>
      <c r="T40" s="88"/>
    </row>
    <row r="41" spans="1:20" ht="12.75">
      <c r="A41" s="37">
        <v>38</v>
      </c>
      <c r="B41" s="36" t="s">
        <v>240</v>
      </c>
      <c r="C41" s="36" t="s">
        <v>241</v>
      </c>
      <c r="D41" s="36" t="s">
        <v>16</v>
      </c>
      <c r="E41" s="27">
        <v>0</v>
      </c>
      <c r="F41" s="36">
        <f>E41*15%</f>
        <v>0</v>
      </c>
      <c r="G41" s="36">
        <v>0</v>
      </c>
      <c r="H41" s="36">
        <v>0</v>
      </c>
      <c r="I41" s="36">
        <v>0</v>
      </c>
      <c r="J41" s="36">
        <v>0</v>
      </c>
      <c r="K41" s="42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f t="shared" si="0"/>
        <v>0</v>
      </c>
      <c r="S41" s="36">
        <f t="shared" si="1"/>
        <v>0</v>
      </c>
      <c r="T41" s="88"/>
    </row>
    <row r="42" spans="1:20" ht="12.75">
      <c r="A42" s="37">
        <v>39</v>
      </c>
      <c r="B42" s="42" t="s">
        <v>164</v>
      </c>
      <c r="C42" s="42" t="s">
        <v>242</v>
      </c>
      <c r="D42" s="42" t="s">
        <v>243</v>
      </c>
      <c r="E42" s="27">
        <v>0</v>
      </c>
      <c r="F42" s="36">
        <f>E42*15%</f>
        <v>0</v>
      </c>
      <c r="G42" s="36">
        <v>0</v>
      </c>
      <c r="H42" s="36">
        <v>0</v>
      </c>
      <c r="I42" s="36">
        <v>0</v>
      </c>
      <c r="J42" s="36">
        <v>0</v>
      </c>
      <c r="K42" s="42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f t="shared" si="0"/>
        <v>0</v>
      </c>
      <c r="S42" s="36">
        <f t="shared" si="1"/>
        <v>0</v>
      </c>
      <c r="T42" s="88"/>
    </row>
    <row r="43" spans="1:20" ht="12.75">
      <c r="A43" s="37">
        <v>40</v>
      </c>
      <c r="B43" s="42" t="s">
        <v>247</v>
      </c>
      <c r="C43" s="42" t="s">
        <v>248</v>
      </c>
      <c r="D43" s="42" t="s">
        <v>16</v>
      </c>
      <c r="E43" s="27">
        <v>0</v>
      </c>
      <c r="F43" s="36">
        <f>E43*15%</f>
        <v>0</v>
      </c>
      <c r="G43" s="36">
        <v>0</v>
      </c>
      <c r="H43" s="36">
        <v>0</v>
      </c>
      <c r="I43" s="36">
        <v>0</v>
      </c>
      <c r="J43" s="36">
        <v>0</v>
      </c>
      <c r="K43" s="42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f t="shared" si="0"/>
        <v>0</v>
      </c>
      <c r="S43" s="36">
        <f t="shared" si="1"/>
        <v>0</v>
      </c>
      <c r="T43" s="88"/>
    </row>
    <row r="44" spans="1:20" ht="12.75">
      <c r="A44" s="37">
        <v>41</v>
      </c>
      <c r="B44" s="42" t="s">
        <v>251</v>
      </c>
      <c r="C44" s="42" t="s">
        <v>193</v>
      </c>
      <c r="D44" s="42" t="s">
        <v>18</v>
      </c>
      <c r="E44" s="27">
        <v>0</v>
      </c>
      <c r="F44" s="36">
        <f>E44*15%</f>
        <v>0</v>
      </c>
      <c r="G44" s="36">
        <v>0</v>
      </c>
      <c r="H44" s="36">
        <v>0</v>
      </c>
      <c r="I44" s="36">
        <v>0</v>
      </c>
      <c r="J44" s="36">
        <v>0</v>
      </c>
      <c r="K44" s="42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f t="shared" si="0"/>
        <v>0</v>
      </c>
      <c r="S44" s="36">
        <f t="shared" si="1"/>
        <v>0</v>
      </c>
      <c r="T44" s="88"/>
    </row>
    <row r="45" spans="1:20" ht="13.5" thickBot="1">
      <c r="A45" s="98">
        <v>42</v>
      </c>
      <c r="B45" s="81" t="s">
        <v>252</v>
      </c>
      <c r="C45" s="81" t="s">
        <v>253</v>
      </c>
      <c r="D45" s="104"/>
      <c r="E45" s="81">
        <v>0</v>
      </c>
      <c r="F45" s="104">
        <f>E45*15%</f>
        <v>0</v>
      </c>
      <c r="G45" s="80">
        <v>0</v>
      </c>
      <c r="H45" s="80">
        <v>0</v>
      </c>
      <c r="I45" s="80">
        <v>0</v>
      </c>
      <c r="J45" s="80">
        <v>0</v>
      </c>
      <c r="K45" s="41">
        <v>0</v>
      </c>
      <c r="L45" s="103">
        <v>0</v>
      </c>
      <c r="M45" s="103">
        <v>0</v>
      </c>
      <c r="N45" s="45">
        <v>0</v>
      </c>
      <c r="O45" s="103">
        <v>0</v>
      </c>
      <c r="P45" s="45">
        <v>0</v>
      </c>
      <c r="Q45" s="45">
        <v>0</v>
      </c>
      <c r="R45" s="45">
        <f t="shared" si="0"/>
        <v>0</v>
      </c>
      <c r="S45" s="45">
        <f t="shared" si="1"/>
        <v>0</v>
      </c>
      <c r="T45" s="102"/>
    </row>
    <row r="48" spans="2:3" ht="12.75">
      <c r="B48" s="2"/>
      <c r="C48" s="2"/>
    </row>
  </sheetData>
  <sheetProtection password="DBCD" sheet="1"/>
  <mergeCells count="2">
    <mergeCell ref="E1:T1"/>
    <mergeCell ref="A2:D2"/>
  </mergeCells>
  <printOptions/>
  <pageMargins left="0.13" right="0.1" top="0.4" bottom="1" header="0.47" footer="0.5"/>
  <pageSetup horizontalDpi="600" verticalDpi="600" orientation="landscape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N2" sqref="N1:N16384"/>
    </sheetView>
  </sheetViews>
  <sheetFormatPr defaultColWidth="9.140625" defaultRowHeight="12.75"/>
  <cols>
    <col min="1" max="1" width="5.28125" style="20" customWidth="1"/>
    <col min="2" max="2" width="9.140625" style="20" customWidth="1"/>
    <col min="3" max="3" width="8.57421875" style="20" customWidth="1"/>
    <col min="4" max="4" width="22.140625" style="20" customWidth="1"/>
    <col min="5" max="5" width="8.421875" style="20" customWidth="1"/>
    <col min="6" max="6" width="8.140625" style="21" customWidth="1"/>
    <col min="7" max="7" width="7.28125" style="20" customWidth="1"/>
    <col min="8" max="8" width="7.7109375" style="20" customWidth="1"/>
    <col min="9" max="10" width="8.8515625" style="20" customWidth="1"/>
    <col min="11" max="11" width="9.140625" style="20" customWidth="1"/>
    <col min="12" max="12" width="9.28125" style="20" customWidth="1"/>
    <col min="13" max="13" width="9.140625" style="20" customWidth="1"/>
    <col min="14" max="14" width="8.28125" style="146" customWidth="1"/>
    <col min="15" max="15" width="9.140625" style="21" customWidth="1"/>
    <col min="16" max="16" width="9.140625" style="20" customWidth="1"/>
    <col min="17" max="17" width="7.57421875" style="20" customWidth="1"/>
    <col min="18" max="19" width="8.00390625" style="20" customWidth="1"/>
    <col min="20" max="20" width="5.28125" style="20" customWidth="1"/>
    <col min="21" max="22" width="9.140625" style="20" customWidth="1"/>
    <col min="23" max="23" width="9.140625" style="22" customWidth="1"/>
    <col min="24" max="16384" width="9.140625" style="20" customWidth="1"/>
  </cols>
  <sheetData>
    <row r="1" spans="5:20" s="1" customFormat="1" ht="93.75" customHeight="1">
      <c r="E1" s="154" t="s">
        <v>177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4" ht="12.75" thickBot="1">
      <c r="A2" s="155" t="s">
        <v>255</v>
      </c>
      <c r="B2" s="155"/>
      <c r="C2" s="155"/>
      <c r="D2" s="155"/>
    </row>
    <row r="3" spans="1:20" s="4" customFormat="1" ht="75.75" customHeight="1" thickBot="1">
      <c r="A3" s="67" t="s">
        <v>1</v>
      </c>
      <c r="B3" s="52" t="s">
        <v>2</v>
      </c>
      <c r="C3" s="52" t="s">
        <v>3</v>
      </c>
      <c r="D3" s="53" t="s">
        <v>4</v>
      </c>
      <c r="E3" s="54" t="s">
        <v>5</v>
      </c>
      <c r="F3" s="55" t="s">
        <v>6</v>
      </c>
      <c r="G3" s="54" t="s">
        <v>26</v>
      </c>
      <c r="H3" s="54" t="s">
        <v>28</v>
      </c>
      <c r="I3" s="54" t="s">
        <v>254</v>
      </c>
      <c r="J3" s="54" t="s">
        <v>343</v>
      </c>
      <c r="K3" s="54" t="s">
        <v>347</v>
      </c>
      <c r="L3" s="54" t="s">
        <v>356</v>
      </c>
      <c r="M3" s="54" t="s">
        <v>360</v>
      </c>
      <c r="N3" s="56" t="s">
        <v>30</v>
      </c>
      <c r="O3" s="56" t="s">
        <v>27</v>
      </c>
      <c r="P3" s="56" t="s">
        <v>29</v>
      </c>
      <c r="Q3" s="56" t="s">
        <v>7</v>
      </c>
      <c r="R3" s="57" t="s">
        <v>8</v>
      </c>
      <c r="S3" s="57" t="s">
        <v>9</v>
      </c>
      <c r="T3" s="58" t="s">
        <v>10</v>
      </c>
    </row>
    <row r="4" spans="1:20" ht="12.75">
      <c r="A4" s="121">
        <v>1</v>
      </c>
      <c r="B4" s="48" t="s">
        <v>265</v>
      </c>
      <c r="C4" s="48" t="s">
        <v>266</v>
      </c>
      <c r="D4" s="48" t="s">
        <v>14</v>
      </c>
      <c r="E4" s="47">
        <v>66</v>
      </c>
      <c r="F4" s="47">
        <f>E4*15%</f>
        <v>9.9</v>
      </c>
      <c r="G4" s="48">
        <v>0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>
        <v>120</v>
      </c>
      <c r="O4" s="48">
        <v>0</v>
      </c>
      <c r="P4" s="120">
        <v>0</v>
      </c>
      <c r="Q4" s="120">
        <v>0</v>
      </c>
      <c r="R4" s="119">
        <f aca="true" t="shared" si="0" ref="R4:R15">SUM(G4:Q4)</f>
        <v>120</v>
      </c>
      <c r="S4" s="47">
        <f aca="true" t="shared" si="1" ref="S4:S15">R4+F4</f>
        <v>129.9</v>
      </c>
      <c r="T4" s="118"/>
    </row>
    <row r="5" spans="1:20" ht="12">
      <c r="A5" s="37">
        <v>2</v>
      </c>
      <c r="B5" s="27" t="s">
        <v>416</v>
      </c>
      <c r="C5" s="27" t="s">
        <v>271</v>
      </c>
      <c r="D5" s="27"/>
      <c r="E5" s="27">
        <v>0</v>
      </c>
      <c r="F5" s="27">
        <f>477.75*25%</f>
        <v>119.4375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79">
        <v>0</v>
      </c>
      <c r="O5" s="27">
        <v>0</v>
      </c>
      <c r="P5" s="27">
        <v>0</v>
      </c>
      <c r="Q5" s="27">
        <v>0</v>
      </c>
      <c r="R5" s="36">
        <f t="shared" si="0"/>
        <v>0</v>
      </c>
      <c r="S5" s="27">
        <f t="shared" si="1"/>
        <v>119.4375</v>
      </c>
      <c r="T5" s="38"/>
    </row>
    <row r="6" spans="1:20" s="1" customFormat="1" ht="12">
      <c r="A6" s="37">
        <v>3</v>
      </c>
      <c r="B6" s="36" t="s">
        <v>261</v>
      </c>
      <c r="C6" s="36" t="s">
        <v>262</v>
      </c>
      <c r="D6" s="36" t="s">
        <v>409</v>
      </c>
      <c r="E6" s="116">
        <v>115</v>
      </c>
      <c r="F6" s="116">
        <f>E6*15%</f>
        <v>17.25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72</v>
      </c>
      <c r="N6" s="26">
        <v>0</v>
      </c>
      <c r="O6" s="26">
        <v>0</v>
      </c>
      <c r="P6" s="26">
        <v>0</v>
      </c>
      <c r="Q6" s="26">
        <v>0</v>
      </c>
      <c r="R6" s="116">
        <f t="shared" si="0"/>
        <v>72</v>
      </c>
      <c r="S6" s="116">
        <f t="shared" si="1"/>
        <v>89.25</v>
      </c>
      <c r="T6" s="117"/>
    </row>
    <row r="7" spans="1:20" ht="12">
      <c r="A7" s="37">
        <v>4</v>
      </c>
      <c r="B7" s="36" t="s">
        <v>256</v>
      </c>
      <c r="C7" s="36" t="s">
        <v>12</v>
      </c>
      <c r="D7" s="36" t="s">
        <v>189</v>
      </c>
      <c r="E7" s="116">
        <v>443</v>
      </c>
      <c r="F7" s="116">
        <f>E7*15%</f>
        <v>66.45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116">
        <f t="shared" si="0"/>
        <v>0</v>
      </c>
      <c r="S7" s="116">
        <f t="shared" si="1"/>
        <v>66.45</v>
      </c>
      <c r="T7" s="117"/>
    </row>
    <row r="8" spans="1:20" ht="12">
      <c r="A8" s="37">
        <v>5</v>
      </c>
      <c r="B8" s="36" t="s">
        <v>415</v>
      </c>
      <c r="C8" s="27" t="s">
        <v>414</v>
      </c>
      <c r="D8" s="27" t="s">
        <v>413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79">
        <v>62</v>
      </c>
      <c r="O8" s="27">
        <v>0</v>
      </c>
      <c r="P8" s="27">
        <v>0</v>
      </c>
      <c r="Q8" s="27">
        <v>0</v>
      </c>
      <c r="R8" s="116">
        <f t="shared" si="0"/>
        <v>62</v>
      </c>
      <c r="S8" s="116">
        <f t="shared" si="1"/>
        <v>62</v>
      </c>
      <c r="T8" s="117"/>
    </row>
    <row r="9" spans="1:20" ht="12">
      <c r="A9" s="37">
        <v>6</v>
      </c>
      <c r="B9" s="36" t="s">
        <v>412</v>
      </c>
      <c r="C9" s="116" t="s">
        <v>375</v>
      </c>
      <c r="D9" s="116"/>
      <c r="E9" s="116">
        <v>72</v>
      </c>
      <c r="F9" s="116">
        <f>E9*15%</f>
        <v>10.799999999999999</v>
      </c>
      <c r="G9" s="26">
        <v>50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116">
        <f t="shared" si="0"/>
        <v>50</v>
      </c>
      <c r="S9" s="116">
        <f t="shared" si="1"/>
        <v>60.8</v>
      </c>
      <c r="T9" s="117"/>
    </row>
    <row r="10" spans="1:20" ht="12">
      <c r="A10" s="37">
        <v>7</v>
      </c>
      <c r="B10" s="79" t="s">
        <v>363</v>
      </c>
      <c r="C10" s="36" t="s">
        <v>411</v>
      </c>
      <c r="D10" s="36" t="s">
        <v>409</v>
      </c>
      <c r="E10" s="116">
        <v>0</v>
      </c>
      <c r="F10" s="116">
        <f>E10*15%</f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58</v>
      </c>
      <c r="N10" s="26">
        <v>0</v>
      </c>
      <c r="O10" s="26">
        <v>0</v>
      </c>
      <c r="P10" s="26">
        <v>0</v>
      </c>
      <c r="Q10" s="26">
        <v>0</v>
      </c>
      <c r="R10" s="116">
        <f t="shared" si="0"/>
        <v>58</v>
      </c>
      <c r="S10" s="116">
        <f t="shared" si="1"/>
        <v>58</v>
      </c>
      <c r="T10" s="117"/>
    </row>
    <row r="11" spans="1:20" ht="12.75">
      <c r="A11" s="37">
        <v>8</v>
      </c>
      <c r="B11" s="40" t="s">
        <v>364</v>
      </c>
      <c r="C11" s="36" t="s">
        <v>410</v>
      </c>
      <c r="D11" s="36" t="s">
        <v>409</v>
      </c>
      <c r="E11" s="116">
        <v>0</v>
      </c>
      <c r="F11" s="116">
        <f>E11*15%</f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47</v>
      </c>
      <c r="N11" s="26">
        <v>0</v>
      </c>
      <c r="O11" s="26">
        <v>0</v>
      </c>
      <c r="P11" s="26">
        <v>0</v>
      </c>
      <c r="Q11" s="26">
        <v>0</v>
      </c>
      <c r="R11" s="116">
        <f t="shared" si="0"/>
        <v>47</v>
      </c>
      <c r="S11" s="116">
        <f t="shared" si="1"/>
        <v>47</v>
      </c>
      <c r="T11" s="38"/>
    </row>
    <row r="12" spans="1:20" s="1" customFormat="1" ht="12">
      <c r="A12" s="37">
        <v>9</v>
      </c>
      <c r="B12" s="36" t="s">
        <v>257</v>
      </c>
      <c r="C12" s="36" t="s">
        <v>258</v>
      </c>
      <c r="D12" s="36" t="s">
        <v>14</v>
      </c>
      <c r="E12" s="116">
        <v>288</v>
      </c>
      <c r="F12" s="116">
        <f>E12*15%</f>
        <v>43.199999999999996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116">
        <f t="shared" si="0"/>
        <v>0</v>
      </c>
      <c r="S12" s="116">
        <f t="shared" si="1"/>
        <v>43.199999999999996</v>
      </c>
      <c r="T12" s="117"/>
    </row>
    <row r="13" spans="1:20" s="1" customFormat="1" ht="12">
      <c r="A13" s="37">
        <v>10</v>
      </c>
      <c r="B13" s="36" t="s">
        <v>263</v>
      </c>
      <c r="C13" s="36" t="s">
        <v>264</v>
      </c>
      <c r="D13" s="36" t="s">
        <v>409</v>
      </c>
      <c r="E13" s="116">
        <v>84</v>
      </c>
      <c r="F13" s="116">
        <f>E13*15%</f>
        <v>12.6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116">
        <f t="shared" si="0"/>
        <v>0</v>
      </c>
      <c r="S13" s="116">
        <f t="shared" si="1"/>
        <v>12.6</v>
      </c>
      <c r="T13" s="38"/>
    </row>
    <row r="14" spans="1:20" s="1" customFormat="1" ht="12">
      <c r="A14" s="37">
        <v>11</v>
      </c>
      <c r="B14" s="59" t="s">
        <v>274</v>
      </c>
      <c r="C14" s="27" t="s">
        <v>275</v>
      </c>
      <c r="D14" s="27"/>
      <c r="E14" s="27">
        <v>0</v>
      </c>
      <c r="F14" s="27">
        <f>50*25%</f>
        <v>12.5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26">
        <v>0</v>
      </c>
      <c r="O14" s="26">
        <v>0</v>
      </c>
      <c r="P14" s="26">
        <v>0</v>
      </c>
      <c r="Q14" s="26">
        <v>0</v>
      </c>
      <c r="R14" s="116">
        <f t="shared" si="0"/>
        <v>0</v>
      </c>
      <c r="S14" s="116">
        <f t="shared" si="1"/>
        <v>12.5</v>
      </c>
      <c r="T14" s="38"/>
    </row>
    <row r="15" spans="1:20" s="1" customFormat="1" ht="12.75" thickBot="1">
      <c r="A15" s="98">
        <v>12</v>
      </c>
      <c r="B15" s="115" t="s">
        <v>267</v>
      </c>
      <c r="C15" s="115" t="s">
        <v>21</v>
      </c>
      <c r="D15" s="115"/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69">
        <v>0</v>
      </c>
      <c r="O15" s="69">
        <v>0</v>
      </c>
      <c r="P15" s="69">
        <v>0</v>
      </c>
      <c r="Q15" s="69">
        <v>0</v>
      </c>
      <c r="R15" s="115">
        <f t="shared" si="0"/>
        <v>0</v>
      </c>
      <c r="S15" s="115">
        <f t="shared" si="1"/>
        <v>0</v>
      </c>
      <c r="T15" s="114"/>
    </row>
  </sheetData>
  <sheetProtection password="DBCD" sheet="1"/>
  <mergeCells count="2">
    <mergeCell ref="E1:T1"/>
    <mergeCell ref="A2:D2"/>
  </mergeCells>
  <printOptions/>
  <pageMargins left="0.13" right="0.17" top="1" bottom="1" header="0.5" footer="0.5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2">
      <selection activeCell="D7" sqref="D7"/>
    </sheetView>
  </sheetViews>
  <sheetFormatPr defaultColWidth="9.140625" defaultRowHeight="12.75"/>
  <cols>
    <col min="1" max="1" width="5.00390625" style="1" customWidth="1"/>
    <col min="2" max="2" width="9.140625" style="1" customWidth="1"/>
    <col min="3" max="3" width="8.28125" style="1" customWidth="1"/>
    <col min="4" max="4" width="24.00390625" style="1" customWidth="1"/>
    <col min="5" max="5" width="10.8515625" style="3" customWidth="1"/>
    <col min="6" max="6" width="9.140625" style="3" customWidth="1"/>
    <col min="7" max="8" width="6.8515625" style="1" customWidth="1"/>
    <col min="9" max="9" width="9.57421875" style="1" customWidth="1"/>
    <col min="10" max="10" width="9.28125" style="1" customWidth="1"/>
    <col min="11" max="11" width="8.7109375" style="1" customWidth="1"/>
    <col min="12" max="12" width="9.00390625" style="1" customWidth="1"/>
    <col min="13" max="13" width="8.7109375" style="1" customWidth="1"/>
    <col min="14" max="14" width="8.7109375" style="147" bestFit="1" customWidth="1"/>
    <col min="15" max="15" width="8.7109375" style="1" customWidth="1"/>
    <col min="16" max="16" width="9.8515625" style="1" customWidth="1"/>
    <col min="17" max="17" width="6.8515625" style="1" customWidth="1"/>
    <col min="18" max="19" width="9.140625" style="3" customWidth="1"/>
    <col min="20" max="20" width="6.00390625" style="1" customWidth="1"/>
    <col min="21" max="16384" width="9.140625" style="1" customWidth="1"/>
  </cols>
  <sheetData>
    <row r="1" spans="5:20" ht="93.75" customHeight="1">
      <c r="E1" s="154" t="s">
        <v>177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4" ht="27" customHeight="1" thickBot="1">
      <c r="A2" s="155" t="s">
        <v>268</v>
      </c>
      <c r="B2" s="157"/>
      <c r="C2" s="157"/>
      <c r="D2" s="157"/>
    </row>
    <row r="3" spans="1:20" s="4" customFormat="1" ht="81" customHeight="1" thickBot="1">
      <c r="A3" s="148" t="s">
        <v>1</v>
      </c>
      <c r="B3" s="149" t="s">
        <v>2</v>
      </c>
      <c r="C3" s="52" t="s">
        <v>3</v>
      </c>
      <c r="D3" s="53" t="s">
        <v>4</v>
      </c>
      <c r="E3" s="54" t="s">
        <v>5</v>
      </c>
      <c r="F3" s="55" t="s">
        <v>6</v>
      </c>
      <c r="G3" s="54" t="s">
        <v>26</v>
      </c>
      <c r="H3" s="54" t="s">
        <v>28</v>
      </c>
      <c r="I3" s="54" t="s">
        <v>254</v>
      </c>
      <c r="J3" s="54" t="s">
        <v>343</v>
      </c>
      <c r="K3" s="54" t="s">
        <v>347</v>
      </c>
      <c r="L3" s="54" t="s">
        <v>356</v>
      </c>
      <c r="M3" s="54" t="s">
        <v>360</v>
      </c>
      <c r="N3" s="56" t="s">
        <v>33</v>
      </c>
      <c r="O3" s="56" t="s">
        <v>27</v>
      </c>
      <c r="P3" s="56" t="s">
        <v>29</v>
      </c>
      <c r="Q3" s="56" t="s">
        <v>7</v>
      </c>
      <c r="R3" s="57" t="s">
        <v>8</v>
      </c>
      <c r="S3" s="57" t="s">
        <v>9</v>
      </c>
      <c r="T3" s="58" t="s">
        <v>10</v>
      </c>
    </row>
    <row r="4" spans="1:20" ht="12">
      <c r="A4" s="136">
        <v>1</v>
      </c>
      <c r="B4" s="48" t="s">
        <v>269</v>
      </c>
      <c r="C4" s="48" t="s">
        <v>270</v>
      </c>
      <c r="D4" s="48" t="s">
        <v>123</v>
      </c>
      <c r="E4" s="47">
        <v>205</v>
      </c>
      <c r="F4" s="47">
        <f>E4*15%</f>
        <v>30.75</v>
      </c>
      <c r="G4" s="48">
        <v>77</v>
      </c>
      <c r="H4" s="48">
        <v>60</v>
      </c>
      <c r="I4" s="48">
        <v>38</v>
      </c>
      <c r="J4" s="48">
        <v>90</v>
      </c>
      <c r="K4" s="48">
        <v>0</v>
      </c>
      <c r="L4" s="48">
        <v>90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f aca="true" t="shared" si="0" ref="R4:R22">SUM(G4:Q4)</f>
        <v>355</v>
      </c>
      <c r="S4" s="47">
        <f aca="true" t="shared" si="1" ref="S4:S22">R4+F4</f>
        <v>385.75</v>
      </c>
      <c r="T4" s="46"/>
    </row>
    <row r="5" spans="1:20" s="2" customFormat="1" ht="12.75">
      <c r="A5" s="125">
        <v>2</v>
      </c>
      <c r="B5" s="36" t="s">
        <v>259</v>
      </c>
      <c r="C5" s="36" t="s">
        <v>260</v>
      </c>
      <c r="D5" s="36" t="s">
        <v>243</v>
      </c>
      <c r="E5" s="27">
        <f>180+72</f>
        <v>252</v>
      </c>
      <c r="F5" s="27">
        <f>E5*15%</f>
        <v>37.8</v>
      </c>
      <c r="G5" s="36">
        <v>0</v>
      </c>
      <c r="H5" s="36">
        <v>0</v>
      </c>
      <c r="I5" s="36">
        <v>47</v>
      </c>
      <c r="J5" s="36">
        <v>0</v>
      </c>
      <c r="K5" s="36">
        <v>112.5</v>
      </c>
      <c r="L5" s="36">
        <v>0</v>
      </c>
      <c r="M5" s="36">
        <v>0</v>
      </c>
      <c r="N5" s="36">
        <v>96</v>
      </c>
      <c r="O5" s="36">
        <v>0</v>
      </c>
      <c r="P5" s="36">
        <v>0</v>
      </c>
      <c r="Q5" s="36">
        <v>0</v>
      </c>
      <c r="R5" s="36">
        <f t="shared" si="0"/>
        <v>255.5</v>
      </c>
      <c r="S5" s="27">
        <f t="shared" si="1"/>
        <v>293.3</v>
      </c>
      <c r="T5" s="38"/>
    </row>
    <row r="6" spans="1:20" ht="12">
      <c r="A6" s="125">
        <v>3</v>
      </c>
      <c r="B6" s="36" t="s">
        <v>302</v>
      </c>
      <c r="C6" s="36" t="s">
        <v>421</v>
      </c>
      <c r="D6" s="36"/>
      <c r="E6" s="36">
        <v>0</v>
      </c>
      <c r="F6" s="27">
        <f>128.7*25%</f>
        <v>32.175</v>
      </c>
      <c r="G6" s="36">
        <v>0</v>
      </c>
      <c r="H6" s="36">
        <v>0</v>
      </c>
      <c r="I6" s="27">
        <v>0</v>
      </c>
      <c r="J6" s="36">
        <v>38</v>
      </c>
      <c r="K6" s="36">
        <v>0</v>
      </c>
      <c r="L6" s="36">
        <v>0</v>
      </c>
      <c r="M6" s="36">
        <v>72</v>
      </c>
      <c r="N6" s="36">
        <v>120</v>
      </c>
      <c r="O6" s="36">
        <v>0</v>
      </c>
      <c r="P6" s="36">
        <v>0</v>
      </c>
      <c r="Q6" s="36">
        <v>0</v>
      </c>
      <c r="R6" s="36">
        <f t="shared" si="0"/>
        <v>230</v>
      </c>
      <c r="S6" s="27">
        <f t="shared" si="1"/>
        <v>262.175</v>
      </c>
      <c r="T6" s="38"/>
    </row>
    <row r="7" spans="1:20" ht="12">
      <c r="A7" s="125">
        <v>4</v>
      </c>
      <c r="B7" s="36" t="s">
        <v>292</v>
      </c>
      <c r="C7" s="36" t="s">
        <v>293</v>
      </c>
      <c r="D7" s="36" t="s">
        <v>13</v>
      </c>
      <c r="E7" s="27">
        <v>0</v>
      </c>
      <c r="F7" s="36">
        <f>286.95*25%</f>
        <v>71.7375</v>
      </c>
      <c r="G7" s="36">
        <v>0</v>
      </c>
      <c r="H7" s="36">
        <v>0</v>
      </c>
      <c r="I7" s="27">
        <v>0</v>
      </c>
      <c r="J7" s="36">
        <v>0</v>
      </c>
      <c r="K7" s="36">
        <v>90</v>
      </c>
      <c r="L7" s="36">
        <v>0</v>
      </c>
      <c r="M7" s="36">
        <v>0</v>
      </c>
      <c r="N7" s="36">
        <v>50</v>
      </c>
      <c r="O7" s="36">
        <v>0</v>
      </c>
      <c r="P7" s="36">
        <v>0</v>
      </c>
      <c r="Q7" s="36">
        <v>32</v>
      </c>
      <c r="R7" s="36">
        <f>SUM(G7:Q7)</f>
        <v>172</v>
      </c>
      <c r="S7" s="36">
        <f>R7+F7</f>
        <v>243.7375</v>
      </c>
      <c r="T7" s="38"/>
    </row>
    <row r="8" spans="1:20" ht="12">
      <c r="A8" s="125">
        <v>5</v>
      </c>
      <c r="B8" s="36" t="s">
        <v>306</v>
      </c>
      <c r="C8" s="36" t="s">
        <v>307</v>
      </c>
      <c r="D8" s="36" t="s">
        <v>308</v>
      </c>
      <c r="E8" s="27">
        <v>0</v>
      </c>
      <c r="F8" s="36">
        <f>167.2*25%</f>
        <v>41.8</v>
      </c>
      <c r="G8" s="36">
        <v>0</v>
      </c>
      <c r="H8" s="36">
        <v>0</v>
      </c>
      <c r="I8" s="27">
        <v>0</v>
      </c>
      <c r="J8" s="36">
        <v>0</v>
      </c>
      <c r="K8" s="36">
        <v>58</v>
      </c>
      <c r="L8" s="36">
        <v>0</v>
      </c>
      <c r="M8" s="36">
        <v>58</v>
      </c>
      <c r="N8" s="36">
        <v>77</v>
      </c>
      <c r="O8" s="36">
        <v>0</v>
      </c>
      <c r="P8" s="36">
        <v>0</v>
      </c>
      <c r="Q8" s="36">
        <v>0</v>
      </c>
      <c r="R8" s="36">
        <f t="shared" si="0"/>
        <v>193</v>
      </c>
      <c r="S8" s="36">
        <f t="shared" si="1"/>
        <v>234.8</v>
      </c>
      <c r="T8" s="38"/>
    </row>
    <row r="9" spans="1:20" ht="12.75">
      <c r="A9" s="125">
        <v>6</v>
      </c>
      <c r="B9" s="36" t="s">
        <v>278</v>
      </c>
      <c r="C9" s="36" t="s">
        <v>279</v>
      </c>
      <c r="D9" s="36" t="s">
        <v>14</v>
      </c>
      <c r="E9" s="27">
        <v>254</v>
      </c>
      <c r="F9" s="27">
        <f>E9*15%</f>
        <v>38.1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112.5</v>
      </c>
      <c r="N9" s="36">
        <v>0</v>
      </c>
      <c r="O9" s="36">
        <v>0</v>
      </c>
      <c r="P9" s="36">
        <v>0</v>
      </c>
      <c r="Q9" s="140">
        <v>0</v>
      </c>
      <c r="R9" s="36">
        <f t="shared" si="0"/>
        <v>112.5</v>
      </c>
      <c r="S9" s="27">
        <f t="shared" si="1"/>
        <v>150.6</v>
      </c>
      <c r="T9" s="38"/>
    </row>
    <row r="10" spans="1:20" ht="12">
      <c r="A10" s="125">
        <v>7</v>
      </c>
      <c r="B10" s="36" t="s">
        <v>313</v>
      </c>
      <c r="C10" s="36" t="s">
        <v>314</v>
      </c>
      <c r="D10" s="36" t="s">
        <v>315</v>
      </c>
      <c r="E10" s="27">
        <v>0</v>
      </c>
      <c r="F10" s="36">
        <f>47*25%</f>
        <v>11.75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120</v>
      </c>
      <c r="O10" s="36">
        <v>0</v>
      </c>
      <c r="P10" s="36">
        <v>0</v>
      </c>
      <c r="Q10" s="36">
        <v>0</v>
      </c>
      <c r="R10" s="36">
        <f>SUM(G10:Q10)</f>
        <v>120</v>
      </c>
      <c r="S10" s="36">
        <f>R10+F10</f>
        <v>131.75</v>
      </c>
      <c r="T10" s="38"/>
    </row>
    <row r="11" spans="1:20" ht="12">
      <c r="A11" s="125">
        <v>8</v>
      </c>
      <c r="B11" s="36" t="s">
        <v>280</v>
      </c>
      <c r="C11" s="27" t="s">
        <v>281</v>
      </c>
      <c r="D11" s="27"/>
      <c r="E11" s="27">
        <v>110</v>
      </c>
      <c r="F11" s="27">
        <f>E11*15%</f>
        <v>16.5</v>
      </c>
      <c r="G11" s="36">
        <v>0</v>
      </c>
      <c r="H11" s="36">
        <v>0</v>
      </c>
      <c r="I11" s="27">
        <v>20</v>
      </c>
      <c r="J11" s="36">
        <v>0</v>
      </c>
      <c r="K11" s="36">
        <v>47</v>
      </c>
      <c r="L11" s="36">
        <v>0</v>
      </c>
      <c r="M11" s="36">
        <v>0</v>
      </c>
      <c r="N11" s="36">
        <v>32</v>
      </c>
      <c r="O11" s="36">
        <v>0</v>
      </c>
      <c r="P11" s="36">
        <v>0</v>
      </c>
      <c r="Q11" s="36">
        <v>0</v>
      </c>
      <c r="R11" s="36">
        <f t="shared" si="0"/>
        <v>99</v>
      </c>
      <c r="S11" s="27">
        <f t="shared" si="1"/>
        <v>115.5</v>
      </c>
      <c r="T11" s="38"/>
    </row>
    <row r="12" spans="1:20" ht="12.75">
      <c r="A12" s="125">
        <v>9</v>
      </c>
      <c r="B12" s="36" t="s">
        <v>285</v>
      </c>
      <c r="C12" s="36" t="s">
        <v>286</v>
      </c>
      <c r="D12" s="36" t="s">
        <v>14</v>
      </c>
      <c r="E12" s="27">
        <v>46.2</v>
      </c>
      <c r="F12" s="27">
        <f>E12*15%</f>
        <v>6.930000000000001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58</v>
      </c>
      <c r="M12" s="36">
        <v>0</v>
      </c>
      <c r="N12" s="36">
        <v>26</v>
      </c>
      <c r="O12" s="36">
        <v>0</v>
      </c>
      <c r="P12" s="36">
        <v>0</v>
      </c>
      <c r="Q12" s="36">
        <v>0</v>
      </c>
      <c r="R12" s="36">
        <f t="shared" si="0"/>
        <v>84</v>
      </c>
      <c r="S12" s="27">
        <f t="shared" si="1"/>
        <v>90.93</v>
      </c>
      <c r="T12" s="38"/>
    </row>
    <row r="13" spans="1:20" ht="12">
      <c r="A13" s="125">
        <v>10</v>
      </c>
      <c r="B13" s="36" t="s">
        <v>276</v>
      </c>
      <c r="C13" s="36" t="s">
        <v>277</v>
      </c>
      <c r="D13" s="36" t="s">
        <v>123</v>
      </c>
      <c r="E13" s="27">
        <v>351</v>
      </c>
      <c r="F13" s="27">
        <f>E13*15%</f>
        <v>52.65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32</v>
      </c>
      <c r="R13" s="36">
        <f t="shared" si="0"/>
        <v>32</v>
      </c>
      <c r="S13" s="27">
        <f t="shared" si="1"/>
        <v>84.65</v>
      </c>
      <c r="T13" s="38"/>
    </row>
    <row r="14" spans="1:20" ht="12.75">
      <c r="A14" s="125">
        <v>11</v>
      </c>
      <c r="B14" s="36" t="s">
        <v>272</v>
      </c>
      <c r="C14" s="36" t="s">
        <v>273</v>
      </c>
      <c r="D14" s="36" t="s">
        <v>14</v>
      </c>
      <c r="E14" s="27">
        <v>425</v>
      </c>
      <c r="F14" s="27">
        <f>E14*15%</f>
        <v>63.75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 t="shared" si="0"/>
        <v>0</v>
      </c>
      <c r="S14" s="27">
        <f t="shared" si="1"/>
        <v>63.75</v>
      </c>
      <c r="T14" s="38"/>
    </row>
    <row r="15" spans="1:20" ht="12">
      <c r="A15" s="125">
        <v>12</v>
      </c>
      <c r="B15" s="36" t="s">
        <v>282</v>
      </c>
      <c r="C15" s="36" t="s">
        <v>283</v>
      </c>
      <c r="D15" s="36" t="s">
        <v>284</v>
      </c>
      <c r="E15" s="27">
        <v>110</v>
      </c>
      <c r="F15" s="27">
        <f>E15*15%</f>
        <v>16.5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40</v>
      </c>
      <c r="O15" s="36">
        <v>0</v>
      </c>
      <c r="P15" s="36">
        <v>0</v>
      </c>
      <c r="Q15" s="36">
        <v>0</v>
      </c>
      <c r="R15" s="36">
        <f t="shared" si="0"/>
        <v>40</v>
      </c>
      <c r="S15" s="27">
        <f t="shared" si="1"/>
        <v>56.5</v>
      </c>
      <c r="T15" s="38"/>
    </row>
    <row r="16" spans="1:20" ht="12">
      <c r="A16" s="125">
        <v>13</v>
      </c>
      <c r="B16" s="36" t="s">
        <v>303</v>
      </c>
      <c r="C16" s="36" t="s">
        <v>304</v>
      </c>
      <c r="D16" s="36" t="s">
        <v>305</v>
      </c>
      <c r="E16" s="27">
        <v>0</v>
      </c>
      <c r="F16" s="36">
        <f>(175+21)*25%</f>
        <v>49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 t="shared" si="0"/>
        <v>0</v>
      </c>
      <c r="S16" s="36">
        <f t="shared" si="1"/>
        <v>49</v>
      </c>
      <c r="T16" s="38"/>
    </row>
    <row r="17" spans="1:20" ht="12">
      <c r="A17" s="125">
        <v>14</v>
      </c>
      <c r="B17" s="36" t="s">
        <v>353</v>
      </c>
      <c r="C17" s="27" t="s">
        <v>420</v>
      </c>
      <c r="D17" s="79" t="s">
        <v>397</v>
      </c>
      <c r="E17" s="27">
        <v>0</v>
      </c>
      <c r="F17" s="36">
        <f>31*25%</f>
        <v>7.75</v>
      </c>
      <c r="G17" s="36">
        <v>0</v>
      </c>
      <c r="H17" s="36">
        <v>0</v>
      </c>
      <c r="I17" s="36">
        <v>0</v>
      </c>
      <c r="J17" s="36">
        <v>0</v>
      </c>
      <c r="K17" s="36">
        <v>31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 t="shared" si="0"/>
        <v>31</v>
      </c>
      <c r="S17" s="36">
        <f t="shared" si="1"/>
        <v>38.75</v>
      </c>
      <c r="T17" s="38"/>
    </row>
    <row r="18" spans="1:20" s="2" customFormat="1" ht="12.75">
      <c r="A18" s="125">
        <v>15</v>
      </c>
      <c r="B18" s="36" t="s">
        <v>287</v>
      </c>
      <c r="C18" s="27" t="s">
        <v>288</v>
      </c>
      <c r="D18" s="27"/>
      <c r="E18" s="27">
        <v>0</v>
      </c>
      <c r="F18" s="27">
        <v>0</v>
      </c>
      <c r="G18" s="36">
        <v>0</v>
      </c>
      <c r="H18" s="36">
        <v>0</v>
      </c>
      <c r="I18" s="27">
        <v>0</v>
      </c>
      <c r="J18" s="36">
        <v>0</v>
      </c>
      <c r="K18" s="36">
        <v>38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 t="shared" si="0"/>
        <v>38</v>
      </c>
      <c r="S18" s="27">
        <f t="shared" si="1"/>
        <v>38</v>
      </c>
      <c r="T18" s="126"/>
    </row>
    <row r="19" spans="1:20" s="2" customFormat="1" ht="12.75">
      <c r="A19" s="125">
        <v>16</v>
      </c>
      <c r="B19" s="36" t="s">
        <v>376</v>
      </c>
      <c r="C19" s="36" t="s">
        <v>419</v>
      </c>
      <c r="D19" s="36" t="s">
        <v>418</v>
      </c>
      <c r="E19" s="27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32</v>
      </c>
      <c r="O19" s="36">
        <v>0</v>
      </c>
      <c r="P19" s="36">
        <v>0</v>
      </c>
      <c r="Q19" s="36">
        <v>0</v>
      </c>
      <c r="R19" s="36">
        <f t="shared" si="0"/>
        <v>32</v>
      </c>
      <c r="S19" s="36">
        <f t="shared" si="1"/>
        <v>32</v>
      </c>
      <c r="T19" s="38"/>
    </row>
    <row r="20" spans="1:20" s="2" customFormat="1" ht="12.75">
      <c r="A20" s="125">
        <v>17</v>
      </c>
      <c r="B20" s="36" t="s">
        <v>352</v>
      </c>
      <c r="C20" s="27" t="s">
        <v>417</v>
      </c>
      <c r="D20" s="27" t="s">
        <v>397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25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f t="shared" si="0"/>
        <v>25</v>
      </c>
      <c r="S20" s="36">
        <f t="shared" si="1"/>
        <v>25</v>
      </c>
      <c r="T20" s="38"/>
    </row>
    <row r="21" spans="1:20" s="2" customFormat="1" ht="12.75">
      <c r="A21" s="125">
        <v>18</v>
      </c>
      <c r="B21" s="124" t="s">
        <v>327</v>
      </c>
      <c r="C21" s="124">
        <v>95.8</v>
      </c>
      <c r="D21" s="124" t="s">
        <v>24</v>
      </c>
      <c r="E21" s="27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f t="shared" si="0"/>
        <v>0</v>
      </c>
      <c r="S21" s="36">
        <f t="shared" si="1"/>
        <v>0</v>
      </c>
      <c r="T21" s="123"/>
    </row>
    <row r="22" spans="1:20" s="2" customFormat="1" ht="13.5" thickBot="1">
      <c r="A22" s="122">
        <v>19</v>
      </c>
      <c r="B22" s="45" t="s">
        <v>328</v>
      </c>
      <c r="C22" s="45" t="s">
        <v>329</v>
      </c>
      <c r="D22" s="45" t="s">
        <v>330</v>
      </c>
      <c r="E22" s="91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f t="shared" si="0"/>
        <v>0</v>
      </c>
      <c r="S22" s="45">
        <f t="shared" si="1"/>
        <v>0</v>
      </c>
      <c r="T22" s="114"/>
    </row>
    <row r="23" ht="12"/>
    <row r="24" spans="1:23" s="20" customFormat="1" ht="12">
      <c r="A24" s="152" t="s">
        <v>438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21"/>
      <c r="W24" s="22"/>
    </row>
    <row r="25" ht="12"/>
  </sheetData>
  <sheetProtection password="DBCD" sheet="1"/>
  <mergeCells count="3">
    <mergeCell ref="E1:T1"/>
    <mergeCell ref="A2:D2"/>
    <mergeCell ref="A24:N24"/>
  </mergeCells>
  <printOptions/>
  <pageMargins left="0.14" right="0.14" top="1" bottom="1" header="0.5" footer="0.5"/>
  <pageSetup horizontalDpi="600" verticalDpi="600" orientation="landscape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E1">
      <selection activeCell="J11" sqref="J11"/>
    </sheetView>
  </sheetViews>
  <sheetFormatPr defaultColWidth="9.140625" defaultRowHeight="12.75"/>
  <cols>
    <col min="1" max="1" width="5.140625" style="2" customWidth="1"/>
    <col min="2" max="2" width="9.140625" style="15" customWidth="1"/>
    <col min="3" max="3" width="9.140625" style="1" customWidth="1"/>
    <col min="4" max="4" width="26.7109375" style="15" customWidth="1"/>
    <col min="5" max="5" width="8.28125" style="12" customWidth="1"/>
    <col min="6" max="6" width="8.140625" style="12" customWidth="1"/>
    <col min="7" max="7" width="8.7109375" style="2" bestFit="1" customWidth="1"/>
    <col min="8" max="8" width="7.28125" style="2" customWidth="1"/>
    <col min="9" max="9" width="8.7109375" style="15" customWidth="1"/>
    <col min="10" max="10" width="9.140625" style="2" customWidth="1"/>
    <col min="11" max="11" width="9.140625" style="15" customWidth="1"/>
    <col min="12" max="12" width="9.140625" style="23" customWidth="1"/>
    <col min="13" max="13" width="9.140625" style="2" customWidth="1"/>
    <col min="14" max="14" width="7.7109375" style="145" bestFit="1" customWidth="1"/>
    <col min="15" max="16" width="9.140625" style="2" customWidth="1"/>
    <col min="17" max="17" width="7.57421875" style="2" customWidth="1"/>
    <col min="18" max="19" width="7.7109375" style="24" customWidth="1"/>
    <col min="20" max="20" width="5.421875" style="2" customWidth="1"/>
    <col min="21" max="16384" width="9.140625" style="2" customWidth="1"/>
  </cols>
  <sheetData>
    <row r="1" spans="1:20" s="1" customFormat="1" ht="93.75" customHeight="1">
      <c r="A1" s="64"/>
      <c r="B1" s="64"/>
      <c r="C1" s="64"/>
      <c r="D1" s="64"/>
      <c r="E1" s="154" t="s">
        <v>177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14" ht="24.75" customHeight="1" thickBot="1">
      <c r="A2" s="158" t="s">
        <v>289</v>
      </c>
      <c r="B2" s="159"/>
      <c r="C2" s="159"/>
      <c r="D2" s="159"/>
      <c r="N2" s="143"/>
    </row>
    <row r="3" spans="1:20" s="4" customFormat="1" ht="84.75" customHeight="1" thickBot="1">
      <c r="A3" s="137" t="s">
        <v>1</v>
      </c>
      <c r="B3" s="138" t="s">
        <v>2</v>
      </c>
      <c r="C3" s="138" t="s">
        <v>3</v>
      </c>
      <c r="D3" s="139" t="s">
        <v>4</v>
      </c>
      <c r="E3" s="7" t="s">
        <v>5</v>
      </c>
      <c r="F3" s="8" t="s">
        <v>6</v>
      </c>
      <c r="G3" s="7" t="s">
        <v>26</v>
      </c>
      <c r="H3" s="7" t="s">
        <v>28</v>
      </c>
      <c r="I3" s="7" t="s">
        <v>254</v>
      </c>
      <c r="J3" s="7" t="s">
        <v>343</v>
      </c>
      <c r="K3" s="7" t="s">
        <v>347</v>
      </c>
      <c r="L3" s="7" t="s">
        <v>356</v>
      </c>
      <c r="M3" s="7" t="s">
        <v>360</v>
      </c>
      <c r="N3" s="9" t="s">
        <v>30</v>
      </c>
      <c r="O3" s="9" t="s">
        <v>27</v>
      </c>
      <c r="P3" s="9" t="s">
        <v>29</v>
      </c>
      <c r="Q3" s="9" t="s">
        <v>7</v>
      </c>
      <c r="R3" s="10" t="s">
        <v>8</v>
      </c>
      <c r="S3" s="10" t="s">
        <v>9</v>
      </c>
      <c r="T3" s="11" t="s">
        <v>10</v>
      </c>
    </row>
    <row r="4" spans="1:20" ht="12.75">
      <c r="A4" s="136">
        <v>1</v>
      </c>
      <c r="B4" s="47" t="s">
        <v>309</v>
      </c>
      <c r="C4" s="47" t="s">
        <v>310</v>
      </c>
      <c r="D4" s="47" t="s">
        <v>14</v>
      </c>
      <c r="E4" s="47">
        <v>35</v>
      </c>
      <c r="F4" s="48">
        <f>E4*15%</f>
        <v>5.25</v>
      </c>
      <c r="G4" s="48">
        <v>26</v>
      </c>
      <c r="H4" s="48">
        <v>19</v>
      </c>
      <c r="I4" s="48">
        <v>38</v>
      </c>
      <c r="J4" s="48">
        <v>72</v>
      </c>
      <c r="K4" s="48">
        <v>47</v>
      </c>
      <c r="L4" s="48">
        <v>58.75</v>
      </c>
      <c r="M4" s="48">
        <v>112.5</v>
      </c>
      <c r="N4" s="48">
        <v>62</v>
      </c>
      <c r="O4" s="48">
        <v>0</v>
      </c>
      <c r="P4" s="48">
        <v>0</v>
      </c>
      <c r="Q4" s="48">
        <v>0</v>
      </c>
      <c r="R4" s="48">
        <f aca="true" t="shared" si="0" ref="R4:R28">SUM(G4:Q4)</f>
        <v>435.25</v>
      </c>
      <c r="S4" s="48">
        <f aca="true" t="shared" si="1" ref="S4:S28">R4+F4</f>
        <v>440.5</v>
      </c>
      <c r="T4" s="46"/>
    </row>
    <row r="5" spans="1:20" ht="12.75">
      <c r="A5" s="125">
        <v>2</v>
      </c>
      <c r="B5" s="36" t="s">
        <v>294</v>
      </c>
      <c r="C5" s="36" t="s">
        <v>295</v>
      </c>
      <c r="D5" s="36" t="s">
        <v>14</v>
      </c>
      <c r="E5" s="27">
        <f>160+77</f>
        <v>237</v>
      </c>
      <c r="F5" s="36">
        <f>E5*15%</f>
        <v>35.55</v>
      </c>
      <c r="G5" s="36">
        <v>0</v>
      </c>
      <c r="H5" s="36">
        <v>60</v>
      </c>
      <c r="I5" s="36">
        <v>90</v>
      </c>
      <c r="J5" s="36">
        <v>0</v>
      </c>
      <c r="K5" s="36">
        <v>0</v>
      </c>
      <c r="L5" s="36">
        <v>0</v>
      </c>
      <c r="M5" s="36">
        <v>90</v>
      </c>
      <c r="N5" s="36">
        <v>120</v>
      </c>
      <c r="O5" s="36">
        <v>0</v>
      </c>
      <c r="P5" s="36">
        <v>0</v>
      </c>
      <c r="Q5" s="36">
        <v>0</v>
      </c>
      <c r="R5" s="36">
        <f t="shared" si="0"/>
        <v>360</v>
      </c>
      <c r="S5" s="36">
        <f t="shared" si="1"/>
        <v>395.55</v>
      </c>
      <c r="T5" s="38"/>
    </row>
    <row r="6" spans="1:20" ht="12.75">
      <c r="A6" s="125">
        <v>3</v>
      </c>
      <c r="B6" s="36" t="s">
        <v>300</v>
      </c>
      <c r="C6" s="36" t="s">
        <v>301</v>
      </c>
      <c r="D6" s="36"/>
      <c r="E6" s="27">
        <v>186</v>
      </c>
      <c r="F6" s="36">
        <f>E6*15%</f>
        <v>27.9</v>
      </c>
      <c r="G6" s="36">
        <v>77</v>
      </c>
      <c r="H6" s="36">
        <v>24</v>
      </c>
      <c r="I6" s="36">
        <v>0</v>
      </c>
      <c r="J6" s="36">
        <v>90</v>
      </c>
      <c r="K6" s="36">
        <v>72</v>
      </c>
      <c r="L6" s="36">
        <v>0</v>
      </c>
      <c r="M6" s="36">
        <v>0</v>
      </c>
      <c r="N6" s="36">
        <v>96</v>
      </c>
      <c r="O6" s="36">
        <v>0</v>
      </c>
      <c r="P6" s="36">
        <v>0</v>
      </c>
      <c r="Q6" s="36">
        <v>0</v>
      </c>
      <c r="R6" s="36">
        <f t="shared" si="0"/>
        <v>359</v>
      </c>
      <c r="S6" s="36">
        <f t="shared" si="1"/>
        <v>386.9</v>
      </c>
      <c r="T6" s="38"/>
    </row>
    <row r="7" spans="1:20" ht="12.75">
      <c r="A7" s="125">
        <v>4</v>
      </c>
      <c r="B7" s="36" t="s">
        <v>296</v>
      </c>
      <c r="C7" s="36" t="s">
        <v>297</v>
      </c>
      <c r="D7" s="36" t="s">
        <v>34</v>
      </c>
      <c r="E7" s="27">
        <f>97+40</f>
        <v>137</v>
      </c>
      <c r="F7" s="36">
        <f>E7*15%</f>
        <v>20.55</v>
      </c>
      <c r="G7" s="36">
        <v>62</v>
      </c>
      <c r="H7" s="36">
        <v>0</v>
      </c>
      <c r="I7" s="36">
        <v>58</v>
      </c>
      <c r="J7" s="36">
        <v>58</v>
      </c>
      <c r="K7" s="36">
        <v>38</v>
      </c>
      <c r="L7" s="36">
        <v>0</v>
      </c>
      <c r="M7" s="36">
        <v>72</v>
      </c>
      <c r="N7" s="36">
        <v>26</v>
      </c>
      <c r="O7" s="36">
        <v>0</v>
      </c>
      <c r="P7" s="36">
        <v>0</v>
      </c>
      <c r="Q7" s="36">
        <v>0</v>
      </c>
      <c r="R7" s="36">
        <f t="shared" si="0"/>
        <v>314</v>
      </c>
      <c r="S7" s="36">
        <f t="shared" si="1"/>
        <v>334.55</v>
      </c>
      <c r="T7" s="38"/>
    </row>
    <row r="8" spans="1:20" ht="12.75">
      <c r="A8" s="125">
        <v>5</v>
      </c>
      <c r="B8" s="43" t="s">
        <v>290</v>
      </c>
      <c r="C8" s="43" t="s">
        <v>291</v>
      </c>
      <c r="D8" s="43" t="s">
        <v>123</v>
      </c>
      <c r="E8" s="43">
        <v>0</v>
      </c>
      <c r="F8" s="43">
        <v>0</v>
      </c>
      <c r="G8" s="43">
        <v>0</v>
      </c>
      <c r="H8" s="43">
        <v>38</v>
      </c>
      <c r="I8" s="43">
        <v>72</v>
      </c>
      <c r="J8" s="43">
        <v>25</v>
      </c>
      <c r="K8" s="43">
        <v>90</v>
      </c>
      <c r="L8" s="43">
        <v>90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f t="shared" si="0"/>
        <v>315</v>
      </c>
      <c r="S8" s="43">
        <f t="shared" si="1"/>
        <v>315</v>
      </c>
      <c r="T8" s="38"/>
    </row>
    <row r="9" spans="1:20" ht="12.75">
      <c r="A9" s="125">
        <v>6</v>
      </c>
      <c r="B9" s="63" t="s">
        <v>342</v>
      </c>
      <c r="C9" s="135" t="s">
        <v>437</v>
      </c>
      <c r="D9" s="135" t="s">
        <v>123</v>
      </c>
      <c r="E9" s="135">
        <v>0</v>
      </c>
      <c r="F9" s="135">
        <v>0</v>
      </c>
      <c r="G9" s="134">
        <v>0</v>
      </c>
      <c r="H9" s="134">
        <v>0</v>
      </c>
      <c r="I9" s="134">
        <v>0</v>
      </c>
      <c r="J9" s="134">
        <v>38</v>
      </c>
      <c r="K9" s="134">
        <v>0</v>
      </c>
      <c r="L9" s="134">
        <v>72</v>
      </c>
      <c r="M9" s="134">
        <v>58</v>
      </c>
      <c r="N9" s="134">
        <v>77</v>
      </c>
      <c r="O9" s="134">
        <v>0</v>
      </c>
      <c r="P9" s="134">
        <v>0</v>
      </c>
      <c r="Q9" s="134">
        <v>0</v>
      </c>
      <c r="R9" s="43">
        <f t="shared" si="0"/>
        <v>245</v>
      </c>
      <c r="S9" s="43">
        <f t="shared" si="1"/>
        <v>245</v>
      </c>
      <c r="T9" s="38"/>
    </row>
    <row r="10" spans="1:20" ht="12.75">
      <c r="A10" s="125">
        <v>7</v>
      </c>
      <c r="B10" s="36" t="s">
        <v>298</v>
      </c>
      <c r="C10" s="36" t="s">
        <v>299</v>
      </c>
      <c r="D10" s="36" t="s">
        <v>24</v>
      </c>
      <c r="E10" s="27">
        <v>123.6</v>
      </c>
      <c r="F10" s="36">
        <f>E10*15%</f>
        <v>18.54</v>
      </c>
      <c r="G10" s="36">
        <v>120</v>
      </c>
      <c r="H10" s="36">
        <v>0</v>
      </c>
      <c r="I10" s="36">
        <v>0</v>
      </c>
      <c r="J10" s="36">
        <v>0</v>
      </c>
      <c r="K10" s="36">
        <v>58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f t="shared" si="0"/>
        <v>178</v>
      </c>
      <c r="S10" s="36">
        <f t="shared" si="1"/>
        <v>196.54</v>
      </c>
      <c r="T10" s="126"/>
    </row>
    <row r="11" spans="1:20" ht="12.75">
      <c r="A11" s="125">
        <v>8</v>
      </c>
      <c r="B11" s="36" t="s">
        <v>311</v>
      </c>
      <c r="C11" s="36" t="s">
        <v>312</v>
      </c>
      <c r="D11" s="36" t="s">
        <v>34</v>
      </c>
      <c r="E11" s="27">
        <f>109+14.9</f>
        <v>123.9</v>
      </c>
      <c r="F11" s="36">
        <f>E11*15%</f>
        <v>18.585</v>
      </c>
      <c r="G11" s="36">
        <v>21</v>
      </c>
      <c r="H11" s="36">
        <v>0</v>
      </c>
      <c r="I11" s="36">
        <v>25</v>
      </c>
      <c r="J11" s="36">
        <v>31</v>
      </c>
      <c r="K11" s="36">
        <v>38.75</v>
      </c>
      <c r="L11" s="36">
        <v>0</v>
      </c>
      <c r="M11" s="36">
        <v>0</v>
      </c>
      <c r="N11" s="36">
        <v>50</v>
      </c>
      <c r="O11" s="36">
        <v>0</v>
      </c>
      <c r="P11" s="36">
        <v>0</v>
      </c>
      <c r="Q11" s="36">
        <v>0</v>
      </c>
      <c r="R11" s="36">
        <f t="shared" si="0"/>
        <v>165.75</v>
      </c>
      <c r="S11" s="36">
        <f t="shared" si="1"/>
        <v>184.335</v>
      </c>
      <c r="T11" s="38"/>
    </row>
    <row r="12" spans="1:20" ht="12.75">
      <c r="A12" s="125">
        <v>9</v>
      </c>
      <c r="B12" s="43" t="s">
        <v>436</v>
      </c>
      <c r="C12" s="105" t="s">
        <v>354</v>
      </c>
      <c r="D12" s="133"/>
      <c r="E12" s="105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38</v>
      </c>
      <c r="N12" s="43">
        <v>40</v>
      </c>
      <c r="O12" s="43">
        <v>0</v>
      </c>
      <c r="P12" s="43">
        <v>0</v>
      </c>
      <c r="Q12" s="43">
        <v>0</v>
      </c>
      <c r="R12" s="43">
        <f t="shared" si="0"/>
        <v>78</v>
      </c>
      <c r="S12" s="43">
        <f t="shared" si="1"/>
        <v>78</v>
      </c>
      <c r="T12" s="38"/>
    </row>
    <row r="13" spans="1:20" ht="12.75">
      <c r="A13" s="125">
        <v>10</v>
      </c>
      <c r="B13" s="132" t="s">
        <v>435</v>
      </c>
      <c r="C13" s="131" t="s">
        <v>434</v>
      </c>
      <c r="D13" s="130"/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20</v>
      </c>
      <c r="K13" s="43">
        <v>0</v>
      </c>
      <c r="L13" s="43">
        <v>0</v>
      </c>
      <c r="M13" s="43">
        <v>0</v>
      </c>
      <c r="N13" s="43">
        <v>40</v>
      </c>
      <c r="O13" s="43">
        <v>0</v>
      </c>
      <c r="P13" s="43">
        <v>0</v>
      </c>
      <c r="Q13" s="43">
        <v>0</v>
      </c>
      <c r="R13" s="43">
        <f t="shared" si="0"/>
        <v>60</v>
      </c>
      <c r="S13" s="43">
        <f t="shared" si="1"/>
        <v>60</v>
      </c>
      <c r="T13" s="38"/>
    </row>
    <row r="14" spans="1:20" ht="12.75">
      <c r="A14" s="125">
        <v>11</v>
      </c>
      <c r="B14" s="27" t="s">
        <v>325</v>
      </c>
      <c r="C14" s="27" t="s">
        <v>326</v>
      </c>
      <c r="D14" s="27"/>
      <c r="E14" s="27">
        <v>20</v>
      </c>
      <c r="F14" s="36">
        <f>E14*15%</f>
        <v>3</v>
      </c>
      <c r="G14" s="36">
        <v>9</v>
      </c>
      <c r="H14" s="36">
        <v>0</v>
      </c>
      <c r="I14" s="36">
        <v>0</v>
      </c>
      <c r="J14" s="36">
        <v>0</v>
      </c>
      <c r="K14" s="36">
        <v>25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 t="shared" si="0"/>
        <v>34</v>
      </c>
      <c r="S14" s="36">
        <f t="shared" si="1"/>
        <v>37</v>
      </c>
      <c r="T14" s="38"/>
    </row>
    <row r="15" spans="1:20" ht="12.75">
      <c r="A15" s="125">
        <v>12</v>
      </c>
      <c r="B15" s="27" t="s">
        <v>323</v>
      </c>
      <c r="C15" s="27" t="s">
        <v>324</v>
      </c>
      <c r="D15" s="129"/>
      <c r="E15" s="27">
        <v>0</v>
      </c>
      <c r="F15" s="27">
        <f>E15*15%</f>
        <v>0</v>
      </c>
      <c r="G15" s="36">
        <v>14</v>
      </c>
      <c r="H15" s="36">
        <v>0</v>
      </c>
      <c r="I15" s="90">
        <v>0</v>
      </c>
      <c r="J15" s="36">
        <v>0</v>
      </c>
      <c r="K15" s="90">
        <v>0</v>
      </c>
      <c r="L15" s="36">
        <v>0</v>
      </c>
      <c r="M15" s="36">
        <v>0</v>
      </c>
      <c r="N15" s="36">
        <v>17</v>
      </c>
      <c r="O15" s="36">
        <v>0</v>
      </c>
      <c r="P15" s="36">
        <v>0</v>
      </c>
      <c r="Q15" s="36">
        <v>0</v>
      </c>
      <c r="R15" s="36">
        <f t="shared" si="0"/>
        <v>31</v>
      </c>
      <c r="S15" s="36">
        <f t="shared" si="1"/>
        <v>31</v>
      </c>
      <c r="T15" s="126"/>
    </row>
    <row r="16" spans="1:20" ht="12.75">
      <c r="A16" s="125">
        <v>13</v>
      </c>
      <c r="B16" s="42" t="s">
        <v>316</v>
      </c>
      <c r="C16" s="36" t="s">
        <v>317</v>
      </c>
      <c r="D16" s="36" t="s">
        <v>318</v>
      </c>
      <c r="E16" s="27">
        <v>182</v>
      </c>
      <c r="F16" s="36">
        <f>E16*15%</f>
        <v>27.3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f t="shared" si="0"/>
        <v>0</v>
      </c>
      <c r="S16" s="36">
        <f t="shared" si="1"/>
        <v>27.3</v>
      </c>
      <c r="T16" s="126"/>
    </row>
    <row r="17" spans="1:20" ht="12.75">
      <c r="A17" s="125">
        <v>14</v>
      </c>
      <c r="B17" s="42" t="s">
        <v>319</v>
      </c>
      <c r="C17" s="27" t="s">
        <v>320</v>
      </c>
      <c r="D17" s="27"/>
      <c r="E17" s="27">
        <v>127</v>
      </c>
      <c r="F17" s="36">
        <f>E17*15%</f>
        <v>19.05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 t="shared" si="0"/>
        <v>0</v>
      </c>
      <c r="S17" s="36">
        <f t="shared" si="1"/>
        <v>19.05</v>
      </c>
      <c r="T17" s="126"/>
    </row>
    <row r="18" spans="1:20" ht="12.75">
      <c r="A18" s="125">
        <v>15</v>
      </c>
      <c r="B18" s="42" t="s">
        <v>321</v>
      </c>
      <c r="C18" s="36" t="s">
        <v>322</v>
      </c>
      <c r="D18" s="36" t="s">
        <v>123</v>
      </c>
      <c r="E18" s="27">
        <f>96+14</f>
        <v>110</v>
      </c>
      <c r="F18" s="36">
        <f>E18*15%</f>
        <v>16.5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 t="shared" si="0"/>
        <v>0</v>
      </c>
      <c r="S18" s="36">
        <f t="shared" si="1"/>
        <v>16.5</v>
      </c>
      <c r="T18" s="126"/>
    </row>
    <row r="19" spans="1:20" ht="12.75">
      <c r="A19" s="125">
        <v>16</v>
      </c>
      <c r="B19" s="128" t="s">
        <v>433</v>
      </c>
      <c r="C19" s="27" t="s">
        <v>432</v>
      </c>
      <c r="D19" s="27" t="s">
        <v>402</v>
      </c>
      <c r="E19" s="27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14</v>
      </c>
      <c r="O19" s="36">
        <v>0</v>
      </c>
      <c r="P19" s="36">
        <v>0</v>
      </c>
      <c r="Q19" s="36">
        <v>0</v>
      </c>
      <c r="R19" s="36">
        <f t="shared" si="0"/>
        <v>14</v>
      </c>
      <c r="S19" s="36">
        <f t="shared" si="1"/>
        <v>14</v>
      </c>
      <c r="T19" s="38"/>
    </row>
    <row r="20" spans="1:20" ht="12.75">
      <c r="A20" s="125">
        <v>17</v>
      </c>
      <c r="B20" s="36" t="s">
        <v>431</v>
      </c>
      <c r="C20" s="27" t="s">
        <v>430</v>
      </c>
      <c r="D20" s="79" t="s">
        <v>392</v>
      </c>
      <c r="E20" s="27">
        <v>0</v>
      </c>
      <c r="F20" s="27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11</v>
      </c>
      <c r="O20" s="36">
        <v>0</v>
      </c>
      <c r="P20" s="36">
        <v>0</v>
      </c>
      <c r="Q20" s="36">
        <v>0</v>
      </c>
      <c r="R20" s="36">
        <f t="shared" si="0"/>
        <v>11</v>
      </c>
      <c r="S20" s="36">
        <f t="shared" si="1"/>
        <v>11</v>
      </c>
      <c r="T20" s="38"/>
    </row>
    <row r="21" spans="1:20" ht="12.75">
      <c r="A21" s="125">
        <v>18</v>
      </c>
      <c r="B21" s="128" t="s">
        <v>429</v>
      </c>
      <c r="C21" s="27" t="s">
        <v>428</v>
      </c>
      <c r="D21" s="79" t="s">
        <v>397</v>
      </c>
      <c r="E21" s="105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9</v>
      </c>
      <c r="O21" s="36">
        <v>0</v>
      </c>
      <c r="P21" s="36">
        <v>0</v>
      </c>
      <c r="Q21" s="36">
        <v>0</v>
      </c>
      <c r="R21" s="36">
        <f t="shared" si="0"/>
        <v>9</v>
      </c>
      <c r="S21" s="36">
        <f t="shared" si="1"/>
        <v>9</v>
      </c>
      <c r="T21" s="38"/>
    </row>
    <row r="22" spans="1:20" ht="12.75">
      <c r="A22" s="125">
        <v>19</v>
      </c>
      <c r="B22" s="128" t="s">
        <v>427</v>
      </c>
      <c r="C22" s="27" t="s">
        <v>426</v>
      </c>
      <c r="D22" s="27" t="s">
        <v>425</v>
      </c>
      <c r="E22" s="27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7</v>
      </c>
      <c r="O22" s="36">
        <v>0</v>
      </c>
      <c r="P22" s="36">
        <v>0</v>
      </c>
      <c r="Q22" s="36">
        <v>0</v>
      </c>
      <c r="R22" s="36">
        <f t="shared" si="0"/>
        <v>7</v>
      </c>
      <c r="S22" s="36">
        <f t="shared" si="1"/>
        <v>7</v>
      </c>
      <c r="T22" s="38"/>
    </row>
    <row r="23" spans="1:20" ht="12.75">
      <c r="A23" s="125">
        <v>20</v>
      </c>
      <c r="B23" s="36" t="s">
        <v>424</v>
      </c>
      <c r="C23" s="27" t="s">
        <v>423</v>
      </c>
      <c r="D23" s="27" t="s">
        <v>422</v>
      </c>
      <c r="E23" s="27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6</v>
      </c>
      <c r="O23" s="36">
        <v>0</v>
      </c>
      <c r="P23" s="36">
        <v>0</v>
      </c>
      <c r="Q23" s="36">
        <v>0</v>
      </c>
      <c r="R23" s="36">
        <f t="shared" si="0"/>
        <v>6</v>
      </c>
      <c r="S23" s="36">
        <f t="shared" si="1"/>
        <v>6</v>
      </c>
      <c r="T23" s="38"/>
    </row>
    <row r="24" spans="1:20" ht="12.75">
      <c r="A24" s="125">
        <v>21</v>
      </c>
      <c r="B24" s="27" t="s">
        <v>331</v>
      </c>
      <c r="C24" s="27" t="s">
        <v>332</v>
      </c>
      <c r="D24" s="27"/>
      <c r="E24" s="27">
        <v>28</v>
      </c>
      <c r="F24" s="36">
        <f>E24*15%</f>
        <v>4.2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f t="shared" si="0"/>
        <v>0</v>
      </c>
      <c r="S24" s="36">
        <f t="shared" si="1"/>
        <v>4.2</v>
      </c>
      <c r="T24" s="38"/>
    </row>
    <row r="25" spans="1:20" ht="12.75">
      <c r="A25" s="125">
        <v>22</v>
      </c>
      <c r="B25" s="27" t="s">
        <v>333</v>
      </c>
      <c r="C25" s="27" t="s">
        <v>334</v>
      </c>
      <c r="D25" s="27"/>
      <c r="E25" s="27">
        <v>17</v>
      </c>
      <c r="F25" s="36">
        <f>E25*15%</f>
        <v>2.55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f t="shared" si="0"/>
        <v>0</v>
      </c>
      <c r="S25" s="36">
        <f t="shared" si="1"/>
        <v>2.55</v>
      </c>
      <c r="T25" s="38"/>
    </row>
    <row r="26" spans="1:20" ht="14.25">
      <c r="A26" s="125">
        <v>23</v>
      </c>
      <c r="B26" s="127" t="s">
        <v>335</v>
      </c>
      <c r="C26" s="36" t="s">
        <v>336</v>
      </c>
      <c r="D26" s="36"/>
      <c r="E26" s="27">
        <v>14</v>
      </c>
      <c r="F26" s="36">
        <f>E26*15%</f>
        <v>2.1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 t="shared" si="0"/>
        <v>0</v>
      </c>
      <c r="S26" s="36">
        <f t="shared" si="1"/>
        <v>2.1</v>
      </c>
      <c r="T26" s="126"/>
    </row>
    <row r="27" spans="1:20" ht="12.75">
      <c r="A27" s="125">
        <v>24</v>
      </c>
      <c r="B27" s="36" t="s">
        <v>337</v>
      </c>
      <c r="C27" s="36" t="s">
        <v>338</v>
      </c>
      <c r="D27" s="36" t="s">
        <v>16</v>
      </c>
      <c r="E27" s="27">
        <v>6.4</v>
      </c>
      <c r="F27" s="36">
        <f>E27*15%</f>
        <v>0.96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 t="shared" si="0"/>
        <v>0</v>
      </c>
      <c r="S27" s="36">
        <f t="shared" si="1"/>
        <v>0.96</v>
      </c>
      <c r="T27" s="38"/>
    </row>
    <row r="28" spans="1:20" ht="13.5" thickBot="1">
      <c r="A28" s="122">
        <v>25</v>
      </c>
      <c r="B28" s="45" t="s">
        <v>339</v>
      </c>
      <c r="C28" s="45">
        <v>96.9</v>
      </c>
      <c r="D28" s="45" t="s">
        <v>246</v>
      </c>
      <c r="E28" s="91">
        <v>0</v>
      </c>
      <c r="F28" s="45">
        <f>E28*15%</f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f t="shared" si="0"/>
        <v>0</v>
      </c>
      <c r="S28" s="45">
        <f t="shared" si="1"/>
        <v>0</v>
      </c>
      <c r="T28" s="114"/>
    </row>
  </sheetData>
  <sheetProtection password="DBCD" sheet="1"/>
  <mergeCells count="2">
    <mergeCell ref="E1:T1"/>
    <mergeCell ref="A2:D2"/>
  </mergeCells>
  <printOptions/>
  <pageMargins left="0.18" right="0.16" top="1" bottom="1" header="0.5" footer="0.5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Dept</dc:creator>
  <cp:keywords/>
  <dc:description/>
  <cp:lastModifiedBy>IT Dept</cp:lastModifiedBy>
  <cp:lastPrinted>2008-05-26T03:09:30Z</cp:lastPrinted>
  <dcterms:created xsi:type="dcterms:W3CDTF">2008-03-06T07:44:17Z</dcterms:created>
  <dcterms:modified xsi:type="dcterms:W3CDTF">2008-08-28T07:34:51Z</dcterms:modified>
  <cp:category/>
  <cp:version/>
  <cp:contentType/>
  <cp:contentStatus/>
</cp:coreProperties>
</file>